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360" yWindow="60" windowWidth="16890" windowHeight="6450"/>
  </bookViews>
  <sheets>
    <sheet name="Gate Configurations" sheetId="1" r:id="rId1"/>
  </sheet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T154" i="1"/>
  <c r="Q154"/>
  <c r="O154"/>
  <c r="Q155"/>
  <c r="P154"/>
  <c r="P156" s="1"/>
  <c r="T157" s="1"/>
  <c r="P155"/>
  <c r="O155"/>
  <c r="N154"/>
  <c r="N156" s="1"/>
  <c r="T156" s="1"/>
  <c r="N155"/>
  <c r="K5"/>
  <c r="L5"/>
  <c r="M5"/>
  <c r="N5"/>
  <c r="O5"/>
  <c r="P5"/>
  <c r="Q5"/>
  <c r="K81"/>
  <c r="K23"/>
  <c r="L23"/>
  <c r="M23"/>
  <c r="N23"/>
  <c r="O23"/>
  <c r="P23"/>
  <c r="Q23"/>
  <c r="L81"/>
  <c r="K60"/>
  <c r="L60"/>
  <c r="M60"/>
  <c r="N60"/>
  <c r="O60"/>
  <c r="P60"/>
  <c r="Q60"/>
  <c r="M81"/>
  <c r="K41"/>
  <c r="L41"/>
  <c r="M41"/>
  <c r="N41"/>
  <c r="O41"/>
  <c r="P41"/>
  <c r="Q41"/>
  <c r="N81"/>
  <c r="O81"/>
  <c r="K42"/>
  <c r="L42"/>
  <c r="M42"/>
  <c r="N42"/>
  <c r="O42"/>
  <c r="P42"/>
  <c r="Q42"/>
  <c r="N82"/>
  <c r="K43"/>
  <c r="L43"/>
  <c r="M43"/>
  <c r="N43"/>
  <c r="O43"/>
  <c r="P43"/>
  <c r="Q43"/>
  <c r="N83"/>
  <c r="K44"/>
  <c r="L44"/>
  <c r="M44"/>
  <c r="N44"/>
  <c r="O44"/>
  <c r="P44"/>
  <c r="Q44"/>
  <c r="N84"/>
  <c r="K45"/>
  <c r="L45"/>
  <c r="M45"/>
  <c r="N45"/>
  <c r="O45"/>
  <c r="P45"/>
  <c r="Q45"/>
  <c r="N85"/>
  <c r="K46"/>
  <c r="L46"/>
  <c r="M46"/>
  <c r="N46"/>
  <c r="O46"/>
  <c r="P46"/>
  <c r="Q46"/>
  <c r="N86"/>
  <c r="K47"/>
  <c r="L47"/>
  <c r="M47"/>
  <c r="N47"/>
  <c r="O47"/>
  <c r="P47"/>
  <c r="Q47"/>
  <c r="N87"/>
  <c r="K48"/>
  <c r="L48"/>
  <c r="M48"/>
  <c r="N48"/>
  <c r="O48"/>
  <c r="P48"/>
  <c r="Q48"/>
  <c r="N88"/>
  <c r="K49"/>
  <c r="L49"/>
  <c r="M49"/>
  <c r="N49"/>
  <c r="O49"/>
  <c r="P49"/>
  <c r="Q49"/>
  <c r="N89"/>
  <c r="K50"/>
  <c r="L50"/>
  <c r="M50"/>
  <c r="N50"/>
  <c r="O50"/>
  <c r="P50"/>
  <c r="Q50"/>
  <c r="N90"/>
  <c r="K51"/>
  <c r="L51"/>
  <c r="M51"/>
  <c r="N51"/>
  <c r="O51"/>
  <c r="P51"/>
  <c r="Q51"/>
  <c r="N91"/>
  <c r="K52"/>
  <c r="L52"/>
  <c r="M52"/>
  <c r="N52"/>
  <c r="O52"/>
  <c r="P52"/>
  <c r="Q52"/>
  <c r="N92"/>
  <c r="K53"/>
  <c r="L53"/>
  <c r="M53"/>
  <c r="N53"/>
  <c r="O53"/>
  <c r="P53"/>
  <c r="Q53"/>
  <c r="N93"/>
  <c r="K54"/>
  <c r="L54"/>
  <c r="M54"/>
  <c r="N54"/>
  <c r="O54"/>
  <c r="P54"/>
  <c r="Q54"/>
  <c r="N94"/>
  <c r="K55"/>
  <c r="L55"/>
  <c r="M55"/>
  <c r="N55"/>
  <c r="O55"/>
  <c r="P55"/>
  <c r="Q55"/>
  <c r="N95"/>
  <c r="K61"/>
  <c r="L61"/>
  <c r="M61"/>
  <c r="N61"/>
  <c r="O61"/>
  <c r="P61"/>
  <c r="Q61"/>
  <c r="M82"/>
  <c r="K62"/>
  <c r="L62"/>
  <c r="M62"/>
  <c r="N62"/>
  <c r="O62"/>
  <c r="P62"/>
  <c r="Q62"/>
  <c r="M83"/>
  <c r="K63"/>
  <c r="L63"/>
  <c r="M63"/>
  <c r="N63"/>
  <c r="O63"/>
  <c r="P63"/>
  <c r="Q63"/>
  <c r="M84"/>
  <c r="K64"/>
  <c r="L64"/>
  <c r="M64"/>
  <c r="N64"/>
  <c r="O64"/>
  <c r="P64"/>
  <c r="Q64"/>
  <c r="M85"/>
  <c r="K65"/>
  <c r="L65"/>
  <c r="M65"/>
  <c r="N65"/>
  <c r="O65"/>
  <c r="P65"/>
  <c r="Q65"/>
  <c r="M86"/>
  <c r="K66"/>
  <c r="L66"/>
  <c r="M66"/>
  <c r="N66"/>
  <c r="O66"/>
  <c r="P66"/>
  <c r="Q66"/>
  <c r="M87"/>
  <c r="K67"/>
  <c r="L67"/>
  <c r="M67"/>
  <c r="N67"/>
  <c r="O67"/>
  <c r="P67"/>
  <c r="Q67"/>
  <c r="M88"/>
  <c r="K68"/>
  <c r="L68"/>
  <c r="M68"/>
  <c r="N68"/>
  <c r="O68"/>
  <c r="P68"/>
  <c r="Q68"/>
  <c r="M89"/>
  <c r="K69"/>
  <c r="L69"/>
  <c r="M69"/>
  <c r="N69"/>
  <c r="O69"/>
  <c r="P69"/>
  <c r="Q69"/>
  <c r="M90"/>
  <c r="K70"/>
  <c r="L70"/>
  <c r="M70"/>
  <c r="N70"/>
  <c r="O70"/>
  <c r="P70"/>
  <c r="Q70"/>
  <c r="M91"/>
  <c r="K71"/>
  <c r="L71"/>
  <c r="M71"/>
  <c r="N71"/>
  <c r="O71"/>
  <c r="P71"/>
  <c r="Q71"/>
  <c r="M92"/>
  <c r="K72"/>
  <c r="L72"/>
  <c r="M72"/>
  <c r="N72"/>
  <c r="O72"/>
  <c r="P72"/>
  <c r="Q72"/>
  <c r="M93"/>
  <c r="K73"/>
  <c r="L73"/>
  <c r="M73"/>
  <c r="N73"/>
  <c r="O73"/>
  <c r="P73"/>
  <c r="Q73"/>
  <c r="M94"/>
  <c r="K74"/>
  <c r="L74"/>
  <c r="M74"/>
  <c r="N74"/>
  <c r="O74"/>
  <c r="P74"/>
  <c r="Q74"/>
  <c r="M95"/>
  <c r="K24"/>
  <c r="L24"/>
  <c r="M24"/>
  <c r="N24"/>
  <c r="O24"/>
  <c r="P24"/>
  <c r="Q24"/>
  <c r="L82"/>
  <c r="K25"/>
  <c r="L25"/>
  <c r="M25"/>
  <c r="N25"/>
  <c r="O25"/>
  <c r="P25"/>
  <c r="Q25"/>
  <c r="L83"/>
  <c r="K26"/>
  <c r="L26"/>
  <c r="M26"/>
  <c r="N26"/>
  <c r="O26"/>
  <c r="P26"/>
  <c r="Q26"/>
  <c r="L84"/>
  <c r="K27"/>
  <c r="L27"/>
  <c r="M27"/>
  <c r="N27"/>
  <c r="O27"/>
  <c r="P27"/>
  <c r="Q27"/>
  <c r="L85"/>
  <c r="K28"/>
  <c r="L28"/>
  <c r="M28"/>
  <c r="N28"/>
  <c r="O28"/>
  <c r="P28"/>
  <c r="Q28"/>
  <c r="L86"/>
  <c r="K29"/>
  <c r="L29"/>
  <c r="M29"/>
  <c r="N29"/>
  <c r="O29"/>
  <c r="P29"/>
  <c r="Q29"/>
  <c r="L87"/>
  <c r="K30"/>
  <c r="L30"/>
  <c r="M30"/>
  <c r="N30"/>
  <c r="O30"/>
  <c r="P30"/>
  <c r="Q30"/>
  <c r="L88"/>
  <c r="K31"/>
  <c r="L31"/>
  <c r="M31"/>
  <c r="N31"/>
  <c r="O31"/>
  <c r="P31"/>
  <c r="Q31"/>
  <c r="L89"/>
  <c r="K32"/>
  <c r="L32"/>
  <c r="M32"/>
  <c r="N32"/>
  <c r="O32"/>
  <c r="P32"/>
  <c r="Q32"/>
  <c r="L90"/>
  <c r="K33"/>
  <c r="L33"/>
  <c r="M33"/>
  <c r="N33"/>
  <c r="O33"/>
  <c r="P33"/>
  <c r="Q33"/>
  <c r="L91"/>
  <c r="K34"/>
  <c r="L34"/>
  <c r="M34"/>
  <c r="N34"/>
  <c r="O34"/>
  <c r="P34"/>
  <c r="Q34"/>
  <c r="L92"/>
  <c r="K35"/>
  <c r="L35"/>
  <c r="M35"/>
  <c r="N35"/>
  <c r="O35"/>
  <c r="P35"/>
  <c r="Q35"/>
  <c r="L93"/>
  <c r="K36"/>
  <c r="L36"/>
  <c r="M36"/>
  <c r="N36"/>
  <c r="O36"/>
  <c r="P36"/>
  <c r="Q36"/>
  <c r="L94"/>
  <c r="K37"/>
  <c r="L37"/>
  <c r="M37"/>
  <c r="N37"/>
  <c r="O37"/>
  <c r="P37"/>
  <c r="Q37"/>
  <c r="L95"/>
  <c r="K6"/>
  <c r="L6"/>
  <c r="M6"/>
  <c r="N6"/>
  <c r="O6"/>
  <c r="P6"/>
  <c r="Q6"/>
  <c r="K82"/>
  <c r="K7"/>
  <c r="L7"/>
  <c r="M7"/>
  <c r="N7"/>
  <c r="O7"/>
  <c r="P7"/>
  <c r="Q7"/>
  <c r="K83"/>
  <c r="K8"/>
  <c r="L8"/>
  <c r="M8"/>
  <c r="N8"/>
  <c r="O8"/>
  <c r="P8"/>
  <c r="Q8"/>
  <c r="K84"/>
  <c r="K9"/>
  <c r="L9"/>
  <c r="M9"/>
  <c r="N9"/>
  <c r="O9"/>
  <c r="P9"/>
  <c r="Q9"/>
  <c r="K85"/>
  <c r="K10"/>
  <c r="L10"/>
  <c r="M10"/>
  <c r="N10"/>
  <c r="O10"/>
  <c r="P10"/>
  <c r="Q10"/>
  <c r="K86"/>
  <c r="K11"/>
  <c r="L11"/>
  <c r="M11"/>
  <c r="N11"/>
  <c r="O11"/>
  <c r="P11"/>
  <c r="Q11"/>
  <c r="K87"/>
  <c r="K12"/>
  <c r="L12"/>
  <c r="M12"/>
  <c r="N12"/>
  <c r="O12"/>
  <c r="P12"/>
  <c r="Q12"/>
  <c r="K88"/>
  <c r="K13"/>
  <c r="L13"/>
  <c r="M13"/>
  <c r="N13"/>
  <c r="O13"/>
  <c r="P13"/>
  <c r="Q13"/>
  <c r="K89"/>
  <c r="K14"/>
  <c r="L14"/>
  <c r="M14"/>
  <c r="N14"/>
  <c r="O14"/>
  <c r="P14"/>
  <c r="Q14"/>
  <c r="K90"/>
  <c r="K15"/>
  <c r="L15"/>
  <c r="M15"/>
  <c r="N15"/>
  <c r="O15"/>
  <c r="P15"/>
  <c r="Q15"/>
  <c r="K91"/>
  <c r="K16"/>
  <c r="L16"/>
  <c r="M16"/>
  <c r="N16"/>
  <c r="O16"/>
  <c r="P16"/>
  <c r="Q16"/>
  <c r="K92"/>
  <c r="K17"/>
  <c r="L17"/>
  <c r="M17"/>
  <c r="N17"/>
  <c r="O17"/>
  <c r="P17"/>
  <c r="Q17"/>
  <c r="K93"/>
  <c r="K18"/>
  <c r="L18"/>
  <c r="M18"/>
  <c r="N18"/>
  <c r="O18"/>
  <c r="P18"/>
  <c r="Q18"/>
  <c r="K94"/>
  <c r="K19"/>
  <c r="L19"/>
  <c r="M19"/>
  <c r="N19"/>
  <c r="O19"/>
  <c r="P19"/>
  <c r="Q19"/>
  <c r="K95"/>
  <c r="O82"/>
  <c r="O83"/>
  <c r="O84"/>
  <c r="O85"/>
  <c r="O86"/>
  <c r="O87"/>
  <c r="O88"/>
  <c r="O89"/>
  <c r="O90"/>
  <c r="O91"/>
  <c r="O92"/>
  <c r="O93"/>
  <c r="O94"/>
  <c r="O95"/>
  <c r="Q82"/>
  <c r="Q83"/>
  <c r="Q84"/>
  <c r="Q85"/>
  <c r="Q86"/>
  <c r="Q87"/>
  <c r="Q88"/>
  <c r="Q89"/>
  <c r="Q90"/>
  <c r="Q91"/>
  <c r="Q92"/>
  <c r="Q93"/>
  <c r="Q94"/>
  <c r="Q95"/>
  <c r="P82"/>
  <c r="P83"/>
  <c r="P84"/>
  <c r="P85"/>
  <c r="P86"/>
  <c r="P87"/>
  <c r="P88"/>
  <c r="P89"/>
  <c r="P90"/>
  <c r="P91"/>
  <c r="P92"/>
  <c r="P93"/>
  <c r="P94"/>
  <c r="P95"/>
  <c r="Q81"/>
  <c r="P81"/>
  <c r="J61"/>
  <c r="J62"/>
  <c r="J63"/>
  <c r="J64"/>
  <c r="J65"/>
  <c r="J66"/>
  <c r="J67"/>
  <c r="J68"/>
  <c r="J69"/>
  <c r="J70"/>
  <c r="J71"/>
  <c r="J72"/>
  <c r="J73"/>
  <c r="J74"/>
  <c r="J60"/>
  <c r="J42"/>
  <c r="J43"/>
  <c r="J44"/>
  <c r="J45"/>
  <c r="J46"/>
  <c r="J47"/>
  <c r="J48"/>
  <c r="J49"/>
  <c r="J50"/>
  <c r="J51"/>
  <c r="J52"/>
  <c r="J53"/>
  <c r="J54"/>
  <c r="J55"/>
  <c r="J41"/>
  <c r="J24"/>
  <c r="J25"/>
  <c r="J26"/>
  <c r="J27"/>
  <c r="J28"/>
  <c r="J29"/>
  <c r="J30"/>
  <c r="J31"/>
  <c r="J32"/>
  <c r="J33"/>
  <c r="J34"/>
  <c r="J35"/>
  <c r="J36"/>
  <c r="J37"/>
  <c r="J23"/>
  <c r="J6"/>
  <c r="J7"/>
  <c r="J8"/>
  <c r="J9"/>
  <c r="J10"/>
  <c r="J11"/>
  <c r="J12"/>
  <c r="J13"/>
  <c r="J14"/>
  <c r="J15"/>
  <c r="J16"/>
  <c r="J17"/>
  <c r="J18"/>
  <c r="J19"/>
  <c r="J5"/>
  <c r="O156" l="1"/>
  <c r="Q156"/>
  <c r="T155" s="1"/>
</calcChain>
</file>

<file path=xl/sharedStrings.xml><?xml version="1.0" encoding="utf-8"?>
<sst xmlns="http://schemas.openxmlformats.org/spreadsheetml/2006/main" count="93" uniqueCount="28">
  <si>
    <t>Nsim</t>
  </si>
  <si>
    <t>Ncont</t>
  </si>
  <si>
    <t>NAGV</t>
  </si>
  <si>
    <t>Tot</t>
  </si>
  <si>
    <t>cont1</t>
  </si>
  <si>
    <t>cont2</t>
  </si>
  <si>
    <t>cont3</t>
  </si>
  <si>
    <t>cont4</t>
  </si>
  <si>
    <t>cont5</t>
  </si>
  <si>
    <t>Tmax</t>
  </si>
  <si>
    <t>Throughtput</t>
  </si>
  <si>
    <t>G135</t>
  </si>
  <si>
    <t>G123</t>
  </si>
  <si>
    <t>G345</t>
  </si>
  <si>
    <t>G234</t>
  </si>
  <si>
    <t>Gain</t>
  </si>
  <si>
    <t>Classifica</t>
  </si>
  <si>
    <t>Layout 2 - NNP Policy - Two Steps</t>
  </si>
  <si>
    <t>Tot Time</t>
  </si>
  <si>
    <t>Gate1</t>
  </si>
  <si>
    <t>Gate2</t>
  </si>
  <si>
    <t>Gate3</t>
  </si>
  <si>
    <t>Gate4</t>
  </si>
  <si>
    <t>Gate5</t>
  </si>
  <si>
    <t xml:space="preserve"> G123</t>
  </si>
  <si>
    <t>Configuration Gain</t>
  </si>
  <si>
    <t>Best</t>
  </si>
  <si>
    <t>Worst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</si>
</sst>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1" fontId="0" fillId="0" borderId="0" xfId="0" applyNumberFormat="1"/>
    <xf numFmtId="11" fontId="0" fillId="0" borderId="0" xfId="0" applyNumberFormat="1"/>
    <xf numFmtId="1" fontId="0" fillId="0" borderId="0" xfId="0" applyNumberFormat="1" applyFont="1"/>
    <xf numFmtId="9" fontId="0" fillId="0" borderId="0" xfId="1" applyFont="1"/>
    <xf numFmtId="9" fontId="0" fillId="0" borderId="0" xfId="0" applyNumberFormat="1"/>
    <xf numFmtId="9" fontId="0" fillId="0" borderId="0" xfId="1" applyNumberFormat="1" applyFont="1"/>
    <xf numFmtId="0" fontId="0" fillId="0" borderId="0" xfId="0" applyAlignment="1">
      <alignment horizontal="center"/>
    </xf>
    <xf numFmtId="0" fontId="0" fillId="33" borderId="0" xfId="0" applyFill="1"/>
    <xf numFmtId="0" fontId="0" fillId="34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0" fillId="0" borderId="0" xfId="0" applyFill="1"/>
  </cellXfs>
  <cellStyles count="43">
    <cellStyle name="20% - Colore 1" xfId="20" builtinId="30" customBuiltin="1"/>
    <cellStyle name="20% - Colore 2" xfId="24" builtinId="34" customBuiltin="1"/>
    <cellStyle name="20% - Colore 3" xfId="28" builtinId="38" customBuiltin="1"/>
    <cellStyle name="20% - Colore 4" xfId="32" builtinId="42" customBuiltin="1"/>
    <cellStyle name="20% - Colore 5" xfId="36" builtinId="46" customBuiltin="1"/>
    <cellStyle name="20% - Colore 6" xfId="40" builtinId="50" customBuiltin="1"/>
    <cellStyle name="40% - Colore 1" xfId="21" builtinId="31" customBuiltin="1"/>
    <cellStyle name="40% - Colore 2" xfId="25" builtinId="35" customBuiltin="1"/>
    <cellStyle name="40% - Colore 3" xfId="29" builtinId="39" customBuiltin="1"/>
    <cellStyle name="40% - Colore 4" xfId="33" builtinId="43" customBuiltin="1"/>
    <cellStyle name="40% - Colore 5" xfId="37" builtinId="47" customBuiltin="1"/>
    <cellStyle name="40% - Colore 6" xfId="41" builtinId="51" customBuiltin="1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Input" xfId="10" builtinId="20" customBuiltin="1"/>
    <cellStyle name="Neutrale" xfId="9" builtinId="28" customBuiltin="1"/>
    <cellStyle name="Normale" xfId="0" builtinId="0"/>
    <cellStyle name="Nota" xfId="16" builtinId="10" customBuiltin="1"/>
    <cellStyle name="Output" xfId="11" builtinId="21" customBuiltin="1"/>
    <cellStyle name="Percentuale" xfId="1" builtinId="5"/>
    <cellStyle name="Testo avviso" xfId="15" builtinId="11" customBuiltin="1"/>
    <cellStyle name="Testo descrittivo" xfId="17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8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'Gate Configurations'!$O$80</c:f>
              <c:strCache>
                <c:ptCount val="1"/>
                <c:pt idx="0">
                  <c:v>Gain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b="1"/>
                      <a:t>G234</a:t>
                    </a:r>
                  </a:p>
                </c:rich>
              </c:tx>
              <c:dLblPos val="outEnd"/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b="1"/>
                      <a:t>G234</a:t>
                    </a:r>
                  </a:p>
                </c:rich>
              </c:tx>
              <c:dLblPos val="outEnd"/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b="1"/>
                      <a:t>G345</a:t>
                    </a:r>
                  </a:p>
                </c:rich>
              </c:tx>
              <c:dLblPos val="outEnd"/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b="1"/>
                      <a:t>G234</a:t>
                    </a:r>
                  </a:p>
                </c:rich>
              </c:tx>
              <c:dLblPos val="outEnd"/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b="1"/>
                      <a:t>G345</a:t>
                    </a:r>
                  </a:p>
                </c:rich>
              </c:tx>
              <c:dLblPos val="outEnd"/>
              <c:showVal val="1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b="1"/>
                      <a:t>G123</a:t>
                    </a:r>
                  </a:p>
                </c:rich>
              </c:tx>
              <c:dLblPos val="outEnd"/>
              <c:showVal val="1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b="1"/>
                      <a:t>G345</a:t>
                    </a:r>
                  </a:p>
                </c:rich>
              </c:tx>
              <c:dLblPos val="outEnd"/>
              <c:showVal val="1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b="1"/>
                      <a:t>135</a:t>
                    </a:r>
                  </a:p>
                </c:rich>
              </c:tx>
              <c:dLblPos val="outEnd"/>
              <c:showVal val="1"/>
            </c:dLbl>
            <c:dLbl>
              <c:idx val="8"/>
              <c:layout>
                <c:manualLayout>
                  <c:x val="0"/>
                  <c:y val="1.3888888888888907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G135</a:t>
                    </a:r>
                  </a:p>
                </c:rich>
              </c:tx>
              <c:dLblPos val="outEnd"/>
              <c:showVal val="1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b="1"/>
                      <a:t>G234</a:t>
                    </a:r>
                  </a:p>
                </c:rich>
              </c:tx>
              <c:dLblPos val="outEnd"/>
              <c:showVal val="1"/>
            </c:dLbl>
            <c:dLbl>
              <c:idx val="10"/>
              <c:layout>
                <c:manualLayout>
                  <c:x val="0"/>
                  <c:y val="2.3148148148148098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G135</a:t>
                    </a:r>
                  </a:p>
                </c:rich>
              </c:tx>
              <c:dLblPos val="outEnd"/>
              <c:showVal val="1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it-IT" sz="1000" b="1" i="0" u="none" strike="noStrike" baseline="0"/>
                      <a:t>G135 </a:t>
                    </a:r>
                    <a:endParaRPr lang="en-US" b="1"/>
                  </a:p>
                </c:rich>
              </c:tx>
              <c:dLblPos val="outEnd"/>
              <c:showVal val="1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 b="1"/>
                      <a:t>G345</a:t>
                    </a:r>
                  </a:p>
                </c:rich>
              </c:tx>
              <c:dLblPos val="outEnd"/>
              <c:showVal val="1"/>
            </c:dLbl>
            <c:dLbl>
              <c:idx val="13"/>
              <c:layout>
                <c:manualLayout>
                  <c:x val="-2.5462668816040047E-17"/>
                  <c:y val="1.3888888888888907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G234</a:t>
                    </a:r>
                  </a:p>
                </c:rich>
              </c:tx>
              <c:dLblPos val="outEnd"/>
              <c:showVal val="1"/>
            </c:dLbl>
            <c:dLbl>
              <c:idx val="14"/>
              <c:layout>
                <c:manualLayout>
                  <c:x val="-1.1111111111111101E-2"/>
                  <c:y val="-8.4875562720133604E-17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G135</a:t>
                    </a:r>
                  </a:p>
                </c:rich>
              </c:tx>
              <c:dLblPos val="outEnd"/>
              <c:showVal val="1"/>
            </c:dLbl>
            <c:dLblPos val="outEnd"/>
            <c:showVal val="1"/>
          </c:dLbls>
          <c:cat>
            <c:numRef>
              <c:f>'Gate Configurations'!$J$81:$J$95</c:f>
              <c:numCache>
                <c:formatCode>General</c:formatCode>
                <c:ptCount val="15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</c:numCache>
            </c:numRef>
          </c:cat>
          <c:val>
            <c:numRef>
              <c:f>'Gate Configurations'!$O$81:$O$95</c:f>
              <c:numCache>
                <c:formatCode>0%</c:formatCode>
                <c:ptCount val="15"/>
                <c:pt idx="0">
                  <c:v>0.11311634249236781</c:v>
                </c:pt>
                <c:pt idx="1">
                  <c:v>6.2711318567622201E-2</c:v>
                </c:pt>
                <c:pt idx="2">
                  <c:v>4.4350731718020849E-2</c:v>
                </c:pt>
                <c:pt idx="3">
                  <c:v>5.5357462249886878E-2</c:v>
                </c:pt>
                <c:pt idx="4">
                  <c:v>6.7351903513057587E-2</c:v>
                </c:pt>
                <c:pt idx="5">
                  <c:v>0.18823344855018173</c:v>
                </c:pt>
                <c:pt idx="6">
                  <c:v>4.4630255862704388E-2</c:v>
                </c:pt>
                <c:pt idx="7">
                  <c:v>6.2467860496500771E-2</c:v>
                </c:pt>
                <c:pt idx="8">
                  <c:v>7.8488492992644932E-2</c:v>
                </c:pt>
                <c:pt idx="9">
                  <c:v>8.5861530934105021E-2</c:v>
                </c:pt>
                <c:pt idx="10">
                  <c:v>5.3937770099945312E-2</c:v>
                </c:pt>
                <c:pt idx="11">
                  <c:v>5.7645057783129026E-2</c:v>
                </c:pt>
                <c:pt idx="12">
                  <c:v>0.10582427245799873</c:v>
                </c:pt>
                <c:pt idx="13">
                  <c:v>4.264054408014287E-3</c:v>
                </c:pt>
                <c:pt idx="14">
                  <c:v>2.1149130132544363E-2</c:v>
                </c:pt>
              </c:numCache>
            </c:numRef>
          </c:val>
        </c:ser>
        <c:dLbls>
          <c:showVal val="1"/>
        </c:dLbls>
        <c:axId val="60025472"/>
        <c:axId val="60228736"/>
      </c:barChart>
      <c:catAx>
        <c:axId val="60025472"/>
        <c:scaling>
          <c:orientation val="maxMin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AGV</a:t>
                </a:r>
              </a:p>
            </c:rich>
          </c:tx>
          <c:layout>
            <c:manualLayout>
              <c:xMode val="edge"/>
              <c:yMode val="edge"/>
              <c:x val="0.52250367840560974"/>
              <c:y val="0.90861114442580049"/>
            </c:manualLayout>
          </c:layout>
        </c:title>
        <c:numFmt formatCode="General" sourceLinked="1"/>
        <c:tickLblPos val="nextTo"/>
        <c:crossAx val="60228736"/>
        <c:crosses val="autoZero"/>
        <c:auto val="1"/>
        <c:lblAlgn val="ctr"/>
        <c:lblOffset val="100"/>
      </c:catAx>
      <c:valAx>
        <c:axId val="6022873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Gain %</a:t>
                </a:r>
              </a:p>
            </c:rich>
          </c:tx>
          <c:layout/>
        </c:title>
        <c:numFmt formatCode="0%" sourceLinked="1"/>
        <c:tickLblPos val="nextTo"/>
        <c:spPr>
          <a:ln>
            <a:solidFill>
              <a:schemeClr val="accent1"/>
            </a:solidFill>
          </a:ln>
        </c:spPr>
        <c:crossAx val="60025472"/>
        <c:crosses val="max"/>
        <c:crossBetween val="between"/>
      </c:valAx>
      <c:dTable>
        <c:showHorzBorder val="1"/>
        <c:showVertBorder val="1"/>
        <c:showOutline val="1"/>
        <c:showKeys val="1"/>
        <c:spPr>
          <a:noFill/>
          <a:effectLst>
            <a:outerShdw dist="50800" sx="1000" sy="1000" algn="ctr" rotWithShape="0">
              <a:sysClr val="window" lastClr="FFFFFF">
                <a:lumMod val="75000"/>
              </a:sysClr>
            </a:outerShdw>
          </a:effectLst>
        </c:spPr>
      </c:dTable>
    </c:plotArea>
    <c:plotVisOnly val="1"/>
  </c:chart>
  <c:txPr>
    <a:bodyPr/>
    <a:lstStyle/>
    <a:p>
      <a:pPr>
        <a:defRPr baseline="0">
          <a:latin typeface="Bookman Old Style" pitchFamily="18" charset="0"/>
        </a:defRPr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N°AGV = 10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Gain %</c:v>
          </c:tx>
          <c:cat>
            <c:strRef>
              <c:f>'Gate Configurations'!$S$154:$S$157</c:f>
              <c:strCache>
                <c:ptCount val="4"/>
                <c:pt idx="0">
                  <c:v>G123</c:v>
                </c:pt>
                <c:pt idx="1">
                  <c:v>G234</c:v>
                </c:pt>
                <c:pt idx="2">
                  <c:v>G135</c:v>
                </c:pt>
                <c:pt idx="3">
                  <c:v>G345</c:v>
                </c:pt>
              </c:strCache>
            </c:strRef>
          </c:cat>
          <c:val>
            <c:numRef>
              <c:f>'Gate Configurations'!$T$154:$T$157</c:f>
              <c:numCache>
                <c:formatCode>0%</c:formatCode>
                <c:ptCount val="4"/>
                <c:pt idx="0">
                  <c:v>0.19</c:v>
                </c:pt>
                <c:pt idx="1">
                  <c:v>0.17019185602629369</c:v>
                </c:pt>
                <c:pt idx="2">
                  <c:v>9.3101047878786758E-2</c:v>
                </c:pt>
                <c:pt idx="3">
                  <c:v>0</c:v>
                </c:pt>
              </c:numCache>
            </c:numRef>
          </c:val>
        </c:ser>
        <c:axId val="63065472"/>
        <c:axId val="63075456"/>
      </c:barChart>
      <c:catAx>
        <c:axId val="63065472"/>
        <c:scaling>
          <c:orientation val="minMax"/>
        </c:scaling>
        <c:axPos val="b"/>
        <c:majorTickMark val="none"/>
        <c:tickLblPos val="nextTo"/>
        <c:crossAx val="63075456"/>
        <c:crosses val="autoZero"/>
        <c:auto val="1"/>
        <c:lblAlgn val="ctr"/>
        <c:lblOffset val="100"/>
      </c:catAx>
      <c:valAx>
        <c:axId val="630754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Gain</a:t>
                </a:r>
                <a:r>
                  <a:rPr lang="it-IT" baseline="0"/>
                  <a:t> %</a:t>
                </a:r>
                <a:endParaRPr lang="it-IT"/>
              </a:p>
            </c:rich>
          </c:tx>
          <c:layout/>
        </c:title>
        <c:numFmt formatCode="0%" sourceLinked="1"/>
        <c:majorTickMark val="none"/>
        <c:tickLblPos val="nextTo"/>
        <c:crossAx val="630654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txPr>
    <a:bodyPr/>
    <a:lstStyle/>
    <a:p>
      <a:pPr>
        <a:defRPr baseline="0">
          <a:latin typeface="Bookman Old Style" pitchFamily="18" charset="0"/>
        </a:defRPr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Gate Configuration = G123 </a:t>
            </a:r>
          </a:p>
        </c:rich>
      </c:tx>
      <c:layout>
        <c:manualLayout>
          <c:xMode val="edge"/>
          <c:yMode val="edge"/>
          <c:x val="0.18243290551751273"/>
          <c:y val="2.7972027972027979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v>Time</c:v>
          </c:tx>
          <c:cat>
            <c:numRef>
              <c:f>'Gate Configurations'!$AB$41:$AD$41</c:f>
              <c:numCache>
                <c:formatCode>General</c:formatCode>
                <c:ptCount val="3"/>
              </c:numCache>
            </c:numRef>
          </c:cat>
          <c:val>
            <c:numRef>
              <c:f>'Gate Configurations'!$J$28:$L$28</c:f>
              <c:numCache>
                <c:formatCode>0</c:formatCode>
                <c:ptCount val="3"/>
                <c:pt idx="0">
                  <c:v>178.69682379434667</c:v>
                </c:pt>
                <c:pt idx="1">
                  <c:v>143.75581751671467</c:v>
                </c:pt>
                <c:pt idx="2">
                  <c:v>165.10150131985068</c:v>
                </c:pt>
              </c:numCache>
            </c:numRef>
          </c:val>
        </c:ser>
        <c:axId val="63089280"/>
        <c:axId val="63103360"/>
      </c:barChart>
      <c:catAx>
        <c:axId val="63089280"/>
        <c:scaling>
          <c:orientation val="minMax"/>
        </c:scaling>
        <c:axPos val="b"/>
        <c:numFmt formatCode="General" sourceLinked="1"/>
        <c:majorTickMark val="none"/>
        <c:tickLblPos val="nextTo"/>
        <c:crossAx val="63103360"/>
        <c:crosses val="autoZero"/>
        <c:auto val="1"/>
        <c:lblAlgn val="ctr"/>
        <c:lblOffset val="100"/>
      </c:catAx>
      <c:valAx>
        <c:axId val="631033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Time to</a:t>
                </a:r>
                <a:r>
                  <a:rPr lang="it-IT" baseline="0"/>
                  <a:t> Unload </a:t>
                </a:r>
                <a:r>
                  <a:rPr lang="it-IT"/>
                  <a:t>[min]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630892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txPr>
    <a:bodyPr/>
    <a:lstStyle/>
    <a:p>
      <a:pPr>
        <a:defRPr baseline="0">
          <a:latin typeface="Bookman Old Style" pitchFamily="18" charset="0"/>
        </a:defRPr>
      </a:pPr>
      <a:endParaRPr lang="it-IT"/>
    </a:p>
  </c:txPr>
  <c:printSettings>
    <c:headerFooter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457199</xdr:colOff>
      <xdr:row>80</xdr:row>
      <xdr:rowOff>66674</xdr:rowOff>
    </xdr:from>
    <xdr:to>
      <xdr:col>24</xdr:col>
      <xdr:colOff>1038225</xdr:colOff>
      <xdr:row>94</xdr:row>
      <xdr:rowOff>142875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1219200</xdr:colOff>
      <xdr:row>158</xdr:row>
      <xdr:rowOff>47625</xdr:rowOff>
    </xdr:from>
    <xdr:to>
      <xdr:col>20</xdr:col>
      <xdr:colOff>933450</xdr:colOff>
      <xdr:row>172</xdr:row>
      <xdr:rowOff>123825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1054099</xdr:colOff>
      <xdr:row>158</xdr:row>
      <xdr:rowOff>47625</xdr:rowOff>
    </xdr:from>
    <xdr:to>
      <xdr:col>24</xdr:col>
      <xdr:colOff>142874</xdr:colOff>
      <xdr:row>172</xdr:row>
      <xdr:rowOff>104775</xdr:rowOff>
    </xdr:to>
    <xdr:graphicFrame macro="">
      <xdr:nvGraphicFramePr>
        <xdr:cNvPr id="13" name="Gra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57"/>
  <sheetViews>
    <sheetView tabSelected="1" topLeftCell="A77" workbookViewId="0">
      <selection activeCell="K81" sqref="K81"/>
    </sheetView>
  </sheetViews>
  <sheetFormatPr defaultColWidth="8.85546875" defaultRowHeight="15"/>
  <cols>
    <col min="4" max="9" width="0" hidden="1" customWidth="1"/>
    <col min="16" max="16" width="20.42578125" customWidth="1"/>
    <col min="17" max="17" width="18.5703125" customWidth="1"/>
    <col min="18" max="19" width="14.42578125" customWidth="1"/>
    <col min="21" max="21" width="18" customWidth="1"/>
    <col min="22" max="22" width="18.28515625" customWidth="1"/>
    <col min="23" max="23" width="22.140625" customWidth="1"/>
    <col min="24" max="24" width="21" customWidth="1"/>
    <col min="25" max="25" width="19.42578125" customWidth="1"/>
  </cols>
  <sheetData>
    <row r="1" spans="1:20">
      <c r="O1" s="9" t="s">
        <v>17</v>
      </c>
      <c r="P1" s="9"/>
      <c r="Q1" s="9"/>
      <c r="R1" s="9"/>
    </row>
    <row r="3" spans="1:20" s="12" customFormat="1">
      <c r="A3" s="10" t="s">
        <v>11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20" s="12" customFormat="1">
      <c r="A4" s="12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  <c r="J4" s="12" t="s">
        <v>18</v>
      </c>
      <c r="K4" s="12" t="s">
        <v>19</v>
      </c>
      <c r="L4" s="12" t="s">
        <v>20</v>
      </c>
      <c r="M4" s="12" t="s">
        <v>21</v>
      </c>
      <c r="N4" s="12" t="s">
        <v>22</v>
      </c>
      <c r="O4" s="12" t="s">
        <v>23</v>
      </c>
      <c r="P4" s="12" t="s">
        <v>9</v>
      </c>
      <c r="Q4" s="12" t="s">
        <v>10</v>
      </c>
    </row>
    <row r="5" spans="1:20">
      <c r="A5">
        <v>91</v>
      </c>
      <c r="B5">
        <v>3</v>
      </c>
      <c r="C5">
        <v>15</v>
      </c>
      <c r="D5">
        <v>121881443840</v>
      </c>
      <c r="E5">
        <v>102255293952</v>
      </c>
      <c r="F5">
        <v>0</v>
      </c>
      <c r="G5">
        <v>110050026752</v>
      </c>
      <c r="H5">
        <v>0</v>
      </c>
      <c r="I5">
        <v>115551888896</v>
      </c>
      <c r="J5" s="2">
        <f>((D5*10^-9)*90.16)/60</f>
        <v>183.14718294357331</v>
      </c>
      <c r="K5" s="2">
        <f t="shared" ref="K5:O5" si="0">((E5*10^-9)*90.16)/60</f>
        <v>153.65562171187199</v>
      </c>
      <c r="L5" s="2">
        <f t="shared" si="0"/>
        <v>0</v>
      </c>
      <c r="M5" s="2">
        <f t="shared" si="0"/>
        <v>165.36850686600533</v>
      </c>
      <c r="N5" s="2">
        <f t="shared" si="0"/>
        <v>0</v>
      </c>
      <c r="O5" s="2">
        <f t="shared" si="0"/>
        <v>173.63597171438931</v>
      </c>
      <c r="P5" s="1">
        <f>MAX(K5:O5)/60</f>
        <v>2.8939328619064884</v>
      </c>
      <c r="Q5" s="2">
        <f>180/P5</f>
        <v>62.199093271783141</v>
      </c>
      <c r="R5" s="2"/>
      <c r="S5" s="2"/>
      <c r="T5" s="2"/>
    </row>
    <row r="6" spans="1:20">
      <c r="A6">
        <v>95</v>
      </c>
      <c r="B6">
        <v>3</v>
      </c>
      <c r="C6">
        <v>14</v>
      </c>
      <c r="D6">
        <v>112598108928</v>
      </c>
      <c r="E6">
        <v>91371258880</v>
      </c>
      <c r="F6">
        <v>0</v>
      </c>
      <c r="G6">
        <v>96900950784</v>
      </c>
      <c r="H6">
        <v>0</v>
      </c>
      <c r="I6">
        <v>106875858944</v>
      </c>
      <c r="J6" s="2">
        <f t="shared" ref="J6:J19" si="1">((D6*10^-9)*90.16)/60</f>
        <v>169.19742501580802</v>
      </c>
      <c r="K6" s="2">
        <f t="shared" ref="K6:K19" si="2">((E6*10^-9)*90.16)/60</f>
        <v>137.30054501034664</v>
      </c>
      <c r="L6" s="2">
        <f t="shared" ref="L6:L19" si="3">((F6*10^-9)*90.16)/60</f>
        <v>0</v>
      </c>
      <c r="M6" s="2">
        <f t="shared" ref="M6:M19" si="4">((G6*10^-9)*90.16)/60</f>
        <v>145.609828711424</v>
      </c>
      <c r="N6" s="2">
        <f t="shared" ref="N6:N19" si="5">((H6*10^-9)*90.16)/60</f>
        <v>0</v>
      </c>
      <c r="O6" s="2">
        <f t="shared" ref="O6:O19" si="6">((I6*10^-9)*90.16)/60</f>
        <v>160.59879070651732</v>
      </c>
      <c r="P6" s="1">
        <f t="shared" ref="P6:P19" si="7">MAX(K6:O6)/60</f>
        <v>2.6766465117752887</v>
      </c>
      <c r="Q6" s="2">
        <f t="shared" ref="Q6:Q19" si="8">180/P6</f>
        <v>67.248327042114653</v>
      </c>
      <c r="R6" s="2"/>
      <c r="S6" s="2"/>
      <c r="T6" s="2"/>
    </row>
    <row r="7" spans="1:20">
      <c r="A7">
        <v>99</v>
      </c>
      <c r="B7">
        <v>3</v>
      </c>
      <c r="C7">
        <v>13</v>
      </c>
      <c r="D7">
        <v>113913054976</v>
      </c>
      <c r="E7">
        <v>100552173056</v>
      </c>
      <c r="F7">
        <v>0</v>
      </c>
      <c r="G7">
        <v>100051492096</v>
      </c>
      <c r="H7">
        <v>0</v>
      </c>
      <c r="I7">
        <v>106913700864</v>
      </c>
      <c r="J7" s="2">
        <f t="shared" si="1"/>
        <v>171.17335061060265</v>
      </c>
      <c r="K7" s="2">
        <f t="shared" si="2"/>
        <v>151.09639871214935</v>
      </c>
      <c r="L7" s="2">
        <f t="shared" si="3"/>
        <v>0</v>
      </c>
      <c r="M7" s="2">
        <f t="shared" si="4"/>
        <v>150.34404212292264</v>
      </c>
      <c r="N7" s="2">
        <f t="shared" si="5"/>
        <v>0</v>
      </c>
      <c r="O7" s="2">
        <f t="shared" si="6"/>
        <v>160.65565449830402</v>
      </c>
      <c r="P7" s="1">
        <f t="shared" si="7"/>
        <v>2.6775942416384004</v>
      </c>
      <c r="Q7" s="2">
        <f t="shared" si="8"/>
        <v>67.224524612758103</v>
      </c>
      <c r="R7" s="2"/>
      <c r="S7" s="2"/>
      <c r="T7" s="2"/>
    </row>
    <row r="8" spans="1:20">
      <c r="A8">
        <v>103</v>
      </c>
      <c r="B8">
        <v>3</v>
      </c>
      <c r="C8">
        <v>12</v>
      </c>
      <c r="D8">
        <v>118952600064</v>
      </c>
      <c r="E8">
        <v>111651878912</v>
      </c>
      <c r="F8">
        <v>0</v>
      </c>
      <c r="G8">
        <v>105137187072</v>
      </c>
      <c r="H8">
        <v>0</v>
      </c>
      <c r="I8">
        <v>76203827968</v>
      </c>
      <c r="J8" s="2">
        <f t="shared" si="1"/>
        <v>178.746107029504</v>
      </c>
      <c r="K8" s="2">
        <f t="shared" si="2"/>
        <v>167.77555671176532</v>
      </c>
      <c r="L8" s="2">
        <f t="shared" si="3"/>
        <v>0</v>
      </c>
      <c r="M8" s="2">
        <f t="shared" si="4"/>
        <v>157.98614644019199</v>
      </c>
      <c r="N8" s="2">
        <f t="shared" si="5"/>
        <v>0</v>
      </c>
      <c r="O8" s="2">
        <f t="shared" si="6"/>
        <v>114.50895215991467</v>
      </c>
      <c r="P8" s="1">
        <f t="shared" si="7"/>
        <v>2.7962592785294218</v>
      </c>
      <c r="Q8" s="2">
        <f t="shared" si="8"/>
        <v>64.371713089017859</v>
      </c>
      <c r="R8" s="2"/>
      <c r="S8" s="2"/>
      <c r="T8" s="2"/>
    </row>
    <row r="9" spans="1:20">
      <c r="A9">
        <v>107</v>
      </c>
      <c r="B9">
        <v>3</v>
      </c>
      <c r="C9">
        <v>11</v>
      </c>
      <c r="D9">
        <v>117731055872</v>
      </c>
      <c r="E9">
        <v>98148645888</v>
      </c>
      <c r="F9">
        <v>0</v>
      </c>
      <c r="G9">
        <v>103345549824</v>
      </c>
      <c r="H9">
        <v>0</v>
      </c>
      <c r="I9">
        <v>112010563840</v>
      </c>
      <c r="J9" s="2">
        <f t="shared" si="1"/>
        <v>176.91053329032536</v>
      </c>
      <c r="K9" s="2">
        <f t="shared" si="2"/>
        <v>147.48469855436801</v>
      </c>
      <c r="L9" s="2">
        <f t="shared" si="3"/>
        <v>0</v>
      </c>
      <c r="M9" s="2">
        <f t="shared" si="4"/>
        <v>155.293912868864</v>
      </c>
      <c r="N9" s="2">
        <f t="shared" si="5"/>
        <v>0</v>
      </c>
      <c r="O9" s="2">
        <f t="shared" si="6"/>
        <v>168.31454059690665</v>
      </c>
      <c r="P9" s="1">
        <f t="shared" si="7"/>
        <v>2.8052423432817775</v>
      </c>
      <c r="Q9" s="2">
        <f t="shared" si="8"/>
        <v>64.165579288035005</v>
      </c>
      <c r="R9" s="2"/>
      <c r="S9" s="2"/>
      <c r="T9" s="2"/>
    </row>
    <row r="10" spans="1:20">
      <c r="A10">
        <v>111</v>
      </c>
      <c r="B10">
        <v>3</v>
      </c>
      <c r="C10">
        <v>10</v>
      </c>
      <c r="D10">
        <v>130437966848</v>
      </c>
      <c r="E10">
        <v>124497456896</v>
      </c>
      <c r="F10">
        <v>0</v>
      </c>
      <c r="G10">
        <v>102717352960</v>
      </c>
      <c r="H10">
        <v>0</v>
      </c>
      <c r="I10">
        <v>121419723008</v>
      </c>
      <c r="J10" s="2">
        <f t="shared" si="1"/>
        <v>196.00478485026133</v>
      </c>
      <c r="K10" s="2">
        <f t="shared" si="2"/>
        <v>187.07817856238933</v>
      </c>
      <c r="L10" s="2">
        <f t="shared" si="3"/>
        <v>0</v>
      </c>
      <c r="M10" s="2">
        <f t="shared" si="4"/>
        <v>154.34994238122667</v>
      </c>
      <c r="N10" s="2">
        <f t="shared" si="5"/>
        <v>0</v>
      </c>
      <c r="O10" s="2">
        <f t="shared" si="6"/>
        <v>182.45337044002133</v>
      </c>
      <c r="P10" s="1">
        <f t="shared" si="7"/>
        <v>3.1179696427064889</v>
      </c>
      <c r="Q10" s="2">
        <f t="shared" si="8"/>
        <v>57.729875728922984</v>
      </c>
      <c r="R10" s="2"/>
      <c r="S10" s="2"/>
      <c r="T10" s="2"/>
    </row>
    <row r="11" spans="1:20">
      <c r="A11">
        <v>115</v>
      </c>
      <c r="B11">
        <v>3</v>
      </c>
      <c r="C11">
        <v>9</v>
      </c>
      <c r="D11">
        <v>125779154176</v>
      </c>
      <c r="E11">
        <v>119170842112</v>
      </c>
      <c r="F11">
        <v>0</v>
      </c>
      <c r="G11">
        <v>107706222080</v>
      </c>
      <c r="H11">
        <v>0</v>
      </c>
      <c r="I11">
        <v>101558136064</v>
      </c>
      <c r="J11" s="2">
        <f t="shared" si="1"/>
        <v>189.00414234180269</v>
      </c>
      <c r="K11" s="2">
        <f t="shared" si="2"/>
        <v>179.07405208029866</v>
      </c>
      <c r="L11" s="2">
        <f t="shared" si="3"/>
        <v>0</v>
      </c>
      <c r="M11" s="2">
        <f t="shared" si="4"/>
        <v>161.84654971221335</v>
      </c>
      <c r="N11" s="2">
        <f t="shared" si="5"/>
        <v>0</v>
      </c>
      <c r="O11" s="2">
        <f t="shared" si="6"/>
        <v>152.60802579217068</v>
      </c>
      <c r="P11" s="1">
        <f t="shared" si="7"/>
        <v>2.9845675346716445</v>
      </c>
      <c r="Q11" s="2">
        <f t="shared" si="8"/>
        <v>60.310245256287423</v>
      </c>
      <c r="R11" s="2"/>
      <c r="S11" s="2"/>
      <c r="T11" s="2"/>
    </row>
    <row r="12" spans="1:20">
      <c r="A12">
        <v>119</v>
      </c>
      <c r="B12">
        <v>3</v>
      </c>
      <c r="C12">
        <v>8</v>
      </c>
      <c r="D12">
        <v>127308190208</v>
      </c>
      <c r="E12">
        <v>121514910208</v>
      </c>
      <c r="F12">
        <v>0</v>
      </c>
      <c r="G12">
        <v>92884875008</v>
      </c>
      <c r="H12">
        <v>0</v>
      </c>
      <c r="I12">
        <v>119257355008</v>
      </c>
      <c r="J12" s="2">
        <f t="shared" si="1"/>
        <v>191.30177381922132</v>
      </c>
      <c r="K12" s="2">
        <f t="shared" si="2"/>
        <v>182.59640507255466</v>
      </c>
      <c r="L12" s="2">
        <f t="shared" si="3"/>
        <v>0</v>
      </c>
      <c r="M12" s="2">
        <f t="shared" si="4"/>
        <v>139.57500551202136</v>
      </c>
      <c r="N12" s="2">
        <f t="shared" si="5"/>
        <v>0</v>
      </c>
      <c r="O12" s="2">
        <f t="shared" si="6"/>
        <v>179.20405212535468</v>
      </c>
      <c r="P12" s="1">
        <f t="shared" si="7"/>
        <v>3.0432734178759109</v>
      </c>
      <c r="Q12" s="2">
        <f t="shared" si="8"/>
        <v>59.146838053622261</v>
      </c>
      <c r="R12" s="2"/>
      <c r="S12" s="2"/>
      <c r="T12" s="2"/>
    </row>
    <row r="13" spans="1:20">
      <c r="A13">
        <v>123</v>
      </c>
      <c r="B13">
        <v>3</v>
      </c>
      <c r="C13">
        <v>7</v>
      </c>
      <c r="D13">
        <v>138075590144</v>
      </c>
      <c r="E13">
        <v>126205697024</v>
      </c>
      <c r="F13">
        <v>0</v>
      </c>
      <c r="G13">
        <v>111189782016</v>
      </c>
      <c r="H13">
        <v>0</v>
      </c>
      <c r="I13">
        <v>133406256128</v>
      </c>
      <c r="J13" s="2">
        <f t="shared" si="1"/>
        <v>207.48158678971734</v>
      </c>
      <c r="K13" s="2">
        <f t="shared" si="2"/>
        <v>189.64509406139732</v>
      </c>
      <c r="L13" s="2">
        <f t="shared" si="3"/>
        <v>0</v>
      </c>
      <c r="M13" s="2">
        <f t="shared" si="4"/>
        <v>167.08117910937602</v>
      </c>
      <c r="N13" s="2">
        <f t="shared" si="5"/>
        <v>0</v>
      </c>
      <c r="O13" s="2">
        <f t="shared" si="6"/>
        <v>200.46513420834131</v>
      </c>
      <c r="P13" s="1">
        <f t="shared" si="7"/>
        <v>3.3410855701390219</v>
      </c>
      <c r="Q13" s="2">
        <f t="shared" si="8"/>
        <v>53.874705158332787</v>
      </c>
      <c r="R13" s="2"/>
      <c r="S13" s="2"/>
      <c r="T13" s="2"/>
    </row>
    <row r="14" spans="1:20">
      <c r="A14">
        <v>127</v>
      </c>
      <c r="B14">
        <v>3</v>
      </c>
      <c r="C14">
        <v>6</v>
      </c>
      <c r="D14">
        <v>165217638912</v>
      </c>
      <c r="E14">
        <v>159555433984</v>
      </c>
      <c r="F14">
        <v>0</v>
      </c>
      <c r="G14">
        <v>129174428928</v>
      </c>
      <c r="H14">
        <v>0</v>
      </c>
      <c r="I14">
        <v>154398183936</v>
      </c>
      <c r="J14" s="2">
        <f t="shared" si="1"/>
        <v>248.26703873843201</v>
      </c>
      <c r="K14" s="2">
        <f t="shared" si="2"/>
        <v>239.75863213329069</v>
      </c>
      <c r="L14" s="2">
        <f t="shared" si="3"/>
        <v>0</v>
      </c>
      <c r="M14" s="2">
        <f t="shared" si="4"/>
        <v>194.10610853580798</v>
      </c>
      <c r="N14" s="2">
        <f t="shared" si="5"/>
        <v>0</v>
      </c>
      <c r="O14" s="2">
        <f t="shared" si="6"/>
        <v>232.009004394496</v>
      </c>
      <c r="P14" s="1">
        <f t="shared" si="7"/>
        <v>3.9959772022215114</v>
      </c>
      <c r="Q14" s="2">
        <f t="shared" si="8"/>
        <v>45.045302035239679</v>
      </c>
      <c r="R14" s="2"/>
      <c r="S14" s="2"/>
      <c r="T14" s="2"/>
    </row>
    <row r="15" spans="1:20">
      <c r="A15">
        <v>131</v>
      </c>
      <c r="B15">
        <v>3</v>
      </c>
      <c r="C15">
        <v>5</v>
      </c>
      <c r="D15">
        <v>183884371968</v>
      </c>
      <c r="E15">
        <v>141705985024</v>
      </c>
      <c r="F15">
        <v>0</v>
      </c>
      <c r="G15">
        <v>157894142976</v>
      </c>
      <c r="H15">
        <v>0</v>
      </c>
      <c r="I15">
        <v>179086443008</v>
      </c>
      <c r="J15" s="2">
        <f t="shared" si="1"/>
        <v>276.31691627724803</v>
      </c>
      <c r="K15" s="2">
        <f t="shared" si="2"/>
        <v>212.93686016273065</v>
      </c>
      <c r="L15" s="2">
        <f t="shared" si="3"/>
        <v>0</v>
      </c>
      <c r="M15" s="2">
        <f t="shared" si="4"/>
        <v>237.26226551193602</v>
      </c>
      <c r="N15" s="2">
        <f t="shared" si="5"/>
        <v>0</v>
      </c>
      <c r="O15" s="2">
        <f t="shared" si="6"/>
        <v>269.10722836002134</v>
      </c>
      <c r="P15" s="1">
        <f t="shared" si="7"/>
        <v>4.4851204726670222</v>
      </c>
      <c r="Q15" s="2">
        <f t="shared" si="8"/>
        <v>40.13270125004361</v>
      </c>
      <c r="R15" s="2"/>
      <c r="S15" s="2"/>
      <c r="T15" s="2"/>
    </row>
    <row r="16" spans="1:20">
      <c r="A16">
        <v>135</v>
      </c>
      <c r="B16">
        <v>3</v>
      </c>
      <c r="C16">
        <v>4</v>
      </c>
      <c r="D16">
        <v>221375604992</v>
      </c>
      <c r="E16">
        <v>191688226816</v>
      </c>
      <c r="F16">
        <v>0</v>
      </c>
      <c r="G16">
        <v>169141948928</v>
      </c>
      <c r="H16">
        <v>0</v>
      </c>
      <c r="I16">
        <v>216298650880</v>
      </c>
      <c r="J16" s="2">
        <f t="shared" si="1"/>
        <v>332.65374243464532</v>
      </c>
      <c r="K16" s="2">
        <f t="shared" si="2"/>
        <v>288.04350882884268</v>
      </c>
      <c r="L16" s="2">
        <f t="shared" si="3"/>
        <v>0</v>
      </c>
      <c r="M16" s="2">
        <f t="shared" si="4"/>
        <v>254.16396858914135</v>
      </c>
      <c r="N16" s="2">
        <f t="shared" si="5"/>
        <v>0</v>
      </c>
      <c r="O16" s="2">
        <f t="shared" si="6"/>
        <v>325.02477272234671</v>
      </c>
      <c r="P16" s="1">
        <f t="shared" si="7"/>
        <v>5.4170795453724452</v>
      </c>
      <c r="Q16" s="2">
        <f t="shared" si="8"/>
        <v>33.228236449613426</v>
      </c>
      <c r="R16" s="2"/>
      <c r="S16" s="2"/>
      <c r="T16" s="2"/>
    </row>
    <row r="17" spans="1:20">
      <c r="A17">
        <v>139</v>
      </c>
      <c r="B17">
        <v>3</v>
      </c>
      <c r="C17">
        <v>3</v>
      </c>
      <c r="D17">
        <v>324962733056</v>
      </c>
      <c r="E17">
        <v>288252397056</v>
      </c>
      <c r="F17">
        <v>0</v>
      </c>
      <c r="G17">
        <v>258112595200</v>
      </c>
      <c r="H17">
        <v>0</v>
      </c>
      <c r="I17">
        <v>319885668096</v>
      </c>
      <c r="J17" s="2">
        <f t="shared" si="1"/>
        <v>488.3106668721494</v>
      </c>
      <c r="K17" s="2">
        <f t="shared" si="2"/>
        <v>433.14726864281602</v>
      </c>
      <c r="L17" s="2">
        <f t="shared" si="3"/>
        <v>0</v>
      </c>
      <c r="M17" s="2">
        <f t="shared" si="4"/>
        <v>387.85719305386669</v>
      </c>
      <c r="N17" s="2">
        <f t="shared" si="5"/>
        <v>0</v>
      </c>
      <c r="O17" s="2">
        <f t="shared" si="6"/>
        <v>480.68153059225602</v>
      </c>
      <c r="P17" s="1">
        <f t="shared" si="7"/>
        <v>8.0113588432042668</v>
      </c>
      <c r="Q17" s="2">
        <f t="shared" si="8"/>
        <v>22.468098548935579</v>
      </c>
      <c r="R17" s="2"/>
      <c r="S17" s="2"/>
      <c r="T17" s="2"/>
    </row>
    <row r="18" spans="1:20">
      <c r="A18">
        <v>143</v>
      </c>
      <c r="B18">
        <v>3</v>
      </c>
      <c r="C18">
        <v>2</v>
      </c>
      <c r="D18">
        <v>433315087872</v>
      </c>
      <c r="E18">
        <v>333275532032</v>
      </c>
      <c r="F18">
        <v>0</v>
      </c>
      <c r="G18">
        <v>380281400832</v>
      </c>
      <c r="H18">
        <v>0</v>
      </c>
      <c r="I18">
        <v>428392235008</v>
      </c>
      <c r="J18" s="2">
        <f t="shared" si="1"/>
        <v>651.12813870899197</v>
      </c>
      <c r="K18" s="2">
        <f t="shared" si="2"/>
        <v>500.80203280008533</v>
      </c>
      <c r="L18" s="2">
        <f t="shared" si="3"/>
        <v>0</v>
      </c>
      <c r="M18" s="2">
        <f t="shared" si="4"/>
        <v>571.43618498355204</v>
      </c>
      <c r="N18" s="2">
        <f t="shared" si="5"/>
        <v>0</v>
      </c>
      <c r="O18" s="2">
        <f t="shared" si="6"/>
        <v>643.73073180535471</v>
      </c>
      <c r="P18" s="1">
        <f t="shared" si="7"/>
        <v>10.728845530089245</v>
      </c>
      <c r="Q18" s="2">
        <f t="shared" si="8"/>
        <v>16.777201190490317</v>
      </c>
      <c r="R18" s="2"/>
      <c r="S18" s="2"/>
      <c r="T18" s="2"/>
    </row>
    <row r="19" spans="1:20">
      <c r="A19">
        <v>147</v>
      </c>
      <c r="B19">
        <v>3</v>
      </c>
      <c r="C19">
        <v>1</v>
      </c>
      <c r="D19">
        <v>844814802944</v>
      </c>
      <c r="E19">
        <v>648602851840</v>
      </c>
      <c r="F19">
        <v>0</v>
      </c>
      <c r="G19">
        <v>743740957952</v>
      </c>
      <c r="H19">
        <v>0</v>
      </c>
      <c r="I19">
        <v>839239328000</v>
      </c>
      <c r="J19" s="2">
        <f t="shared" si="1"/>
        <v>1269.4750438905173</v>
      </c>
      <c r="K19" s="2">
        <f t="shared" si="2"/>
        <v>974.63388536490675</v>
      </c>
      <c r="L19" s="2">
        <f t="shared" si="3"/>
        <v>0</v>
      </c>
      <c r="M19" s="2">
        <f t="shared" si="4"/>
        <v>1117.5947461492055</v>
      </c>
      <c r="N19" s="2">
        <f t="shared" si="5"/>
        <v>0</v>
      </c>
      <c r="O19" s="2">
        <f t="shared" si="6"/>
        <v>1261.0969635413335</v>
      </c>
      <c r="P19" s="1">
        <f t="shared" si="7"/>
        <v>21.018282725688891</v>
      </c>
      <c r="Q19" s="2">
        <f t="shared" si="8"/>
        <v>8.5639727255167735</v>
      </c>
      <c r="R19" s="2"/>
      <c r="S19" s="2"/>
      <c r="T19" s="2"/>
    </row>
    <row r="21" spans="1:20" s="12" customFormat="1">
      <c r="A21" s="10" t="s">
        <v>24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1:20" s="12" customFormat="1">
      <c r="A22" s="12" t="s">
        <v>0</v>
      </c>
      <c r="B22" s="12" t="s">
        <v>1</v>
      </c>
      <c r="C22" s="12" t="s">
        <v>2</v>
      </c>
      <c r="D22" s="12" t="s">
        <v>3</v>
      </c>
      <c r="E22" s="12" t="s">
        <v>4</v>
      </c>
      <c r="F22" s="12" t="s">
        <v>5</v>
      </c>
      <c r="G22" s="12" t="s">
        <v>6</v>
      </c>
      <c r="H22" s="12" t="s">
        <v>7</v>
      </c>
      <c r="I22" s="12" t="s">
        <v>8</v>
      </c>
      <c r="J22" s="12" t="s">
        <v>18</v>
      </c>
      <c r="K22" s="12" t="s">
        <v>19</v>
      </c>
      <c r="L22" s="12" t="s">
        <v>20</v>
      </c>
      <c r="M22" s="12" t="s">
        <v>21</v>
      </c>
      <c r="N22" s="12" t="s">
        <v>22</v>
      </c>
      <c r="O22" s="12" t="s">
        <v>23</v>
      </c>
      <c r="P22" s="12" t="s">
        <v>9</v>
      </c>
      <c r="Q22" s="12" t="s">
        <v>10</v>
      </c>
    </row>
    <row r="23" spans="1:20">
      <c r="A23">
        <v>96</v>
      </c>
      <c r="B23">
        <v>3</v>
      </c>
      <c r="C23">
        <v>15</v>
      </c>
      <c r="D23">
        <v>114434526976</v>
      </c>
      <c r="E23">
        <v>84754599936</v>
      </c>
      <c r="F23">
        <v>108435656960</v>
      </c>
      <c r="G23">
        <v>88440832000</v>
      </c>
      <c r="H23">
        <v>0</v>
      </c>
      <c r="I23">
        <v>0</v>
      </c>
      <c r="J23" s="2">
        <f>((D23*10^-9)*90.16)/60</f>
        <v>171.95694920260266</v>
      </c>
      <c r="K23" s="2">
        <f t="shared" ref="K23:O23" si="9">((E23*10^-9)*90.16)/60</f>
        <v>127.35791217049601</v>
      </c>
      <c r="L23" s="2">
        <f t="shared" si="9"/>
        <v>162.94264719189331</v>
      </c>
      <c r="M23" s="2">
        <f t="shared" si="9"/>
        <v>132.89709021866668</v>
      </c>
      <c r="N23" s="2">
        <f t="shared" si="9"/>
        <v>0</v>
      </c>
      <c r="O23" s="2">
        <f t="shared" si="9"/>
        <v>0</v>
      </c>
      <c r="P23" s="1">
        <f>MAX(K23:O23)/60</f>
        <v>2.7157107865315551</v>
      </c>
      <c r="Q23" s="2">
        <f>180/P23</f>
        <v>66.280990189640903</v>
      </c>
      <c r="R23" s="2"/>
      <c r="S23" s="2"/>
      <c r="T23" s="2"/>
    </row>
    <row r="24" spans="1:20">
      <c r="A24">
        <v>100</v>
      </c>
      <c r="B24">
        <v>3</v>
      </c>
      <c r="C24">
        <v>14</v>
      </c>
      <c r="D24">
        <v>111799572992</v>
      </c>
      <c r="E24">
        <v>91068134144</v>
      </c>
      <c r="F24">
        <v>102925926144</v>
      </c>
      <c r="G24">
        <v>104731111168</v>
      </c>
      <c r="H24">
        <v>0</v>
      </c>
      <c r="I24">
        <v>0</v>
      </c>
      <c r="J24" s="2">
        <f t="shared" ref="J24:J37" si="10">((D24*10^-9)*90.16)/60</f>
        <v>167.99749168264535</v>
      </c>
      <c r="K24" s="2">
        <f t="shared" ref="K24:K37" si="11">((E24*10^-9)*90.16)/60</f>
        <v>136.84504957371735</v>
      </c>
      <c r="L24" s="2">
        <f t="shared" ref="L24:L37" si="12">((F24*10^-9)*90.16)/60</f>
        <v>154.66335835238399</v>
      </c>
      <c r="M24" s="2">
        <f t="shared" ref="M24:M37" si="13">((G24*10^-9)*90.16)/60</f>
        <v>157.37594971511467</v>
      </c>
      <c r="N24" s="2">
        <f t="shared" ref="N24:N37" si="14">((H24*10^-9)*90.16)/60</f>
        <v>0</v>
      </c>
      <c r="O24" s="2">
        <f t="shared" ref="O24:O37" si="15">((I24*10^-9)*90.16)/60</f>
        <v>0</v>
      </c>
      <c r="P24" s="1">
        <f t="shared" ref="P24:P37" si="16">MAX(K24:O24)/60</f>
        <v>2.6229324952519111</v>
      </c>
      <c r="Q24" s="2">
        <f t="shared" ref="Q24:Q37" si="17">180/P24</f>
        <v>68.625479430309355</v>
      </c>
      <c r="R24" s="2"/>
      <c r="S24" s="2"/>
      <c r="T24" s="2"/>
    </row>
    <row r="25" spans="1:20">
      <c r="A25">
        <v>100</v>
      </c>
      <c r="B25">
        <v>3</v>
      </c>
      <c r="C25">
        <v>13</v>
      </c>
      <c r="D25">
        <v>113205121024</v>
      </c>
      <c r="E25">
        <v>91020657920</v>
      </c>
      <c r="F25">
        <v>101520412928</v>
      </c>
      <c r="G25">
        <v>106160621056</v>
      </c>
      <c r="H25">
        <v>0</v>
      </c>
      <c r="I25">
        <v>0</v>
      </c>
      <c r="J25" s="2">
        <f t="shared" si="10"/>
        <v>170.10956185873067</v>
      </c>
      <c r="K25" s="2">
        <f t="shared" si="11"/>
        <v>136.77370863445333</v>
      </c>
      <c r="L25" s="2">
        <f t="shared" si="12"/>
        <v>152.55134049314134</v>
      </c>
      <c r="M25" s="2">
        <f t="shared" si="13"/>
        <v>159.5240265734827</v>
      </c>
      <c r="N25" s="2">
        <f t="shared" si="14"/>
        <v>0</v>
      </c>
      <c r="O25" s="2">
        <f t="shared" si="15"/>
        <v>0</v>
      </c>
      <c r="P25" s="1">
        <f t="shared" si="16"/>
        <v>2.6587337762247119</v>
      </c>
      <c r="Q25" s="2">
        <f t="shared" si="17"/>
        <v>67.70140042211834</v>
      </c>
      <c r="R25" s="2"/>
      <c r="S25" s="2"/>
      <c r="T25" s="2"/>
    </row>
    <row r="26" spans="1:20">
      <c r="A26">
        <v>104</v>
      </c>
      <c r="B26">
        <v>3</v>
      </c>
      <c r="C26">
        <v>12</v>
      </c>
      <c r="D26">
        <v>115899118080</v>
      </c>
      <c r="E26">
        <v>95796623104</v>
      </c>
      <c r="F26">
        <v>103840325120</v>
      </c>
      <c r="G26">
        <v>110098243072</v>
      </c>
      <c r="H26">
        <v>0</v>
      </c>
      <c r="I26">
        <v>0</v>
      </c>
      <c r="J26" s="2">
        <f t="shared" si="10"/>
        <v>174.15774143487999</v>
      </c>
      <c r="K26" s="2">
        <f t="shared" si="11"/>
        <v>143.95039231761066</v>
      </c>
      <c r="L26" s="2">
        <f t="shared" si="12"/>
        <v>156.03739521365333</v>
      </c>
      <c r="M26" s="2">
        <f t="shared" si="13"/>
        <v>165.44095992285867</v>
      </c>
      <c r="N26" s="2">
        <f t="shared" si="14"/>
        <v>0</v>
      </c>
      <c r="O26" s="2">
        <f t="shared" si="15"/>
        <v>0</v>
      </c>
      <c r="P26" s="1">
        <f t="shared" si="16"/>
        <v>2.7573493320476445</v>
      </c>
      <c r="Q26" s="2">
        <f t="shared" si="17"/>
        <v>65.280085445803707</v>
      </c>
      <c r="R26" s="2"/>
      <c r="S26" s="2"/>
      <c r="T26" s="2"/>
    </row>
    <row r="27" spans="1:20">
      <c r="A27">
        <v>108</v>
      </c>
      <c r="B27">
        <v>3</v>
      </c>
      <c r="C27">
        <v>11</v>
      </c>
      <c r="D27">
        <v>118054567168</v>
      </c>
      <c r="E27">
        <v>94127565056</v>
      </c>
      <c r="F27">
        <v>103435099136</v>
      </c>
      <c r="G27">
        <v>111480841984</v>
      </c>
      <c r="H27">
        <v>0</v>
      </c>
      <c r="I27">
        <v>0</v>
      </c>
      <c r="J27" s="2">
        <f t="shared" si="10"/>
        <v>177.39666293111469</v>
      </c>
      <c r="K27" s="2">
        <f t="shared" si="11"/>
        <v>141.44235442414936</v>
      </c>
      <c r="L27" s="2">
        <f t="shared" si="12"/>
        <v>155.42847563502934</v>
      </c>
      <c r="M27" s="2">
        <f t="shared" si="13"/>
        <v>167.51854522129068</v>
      </c>
      <c r="N27" s="2">
        <f t="shared" si="14"/>
        <v>0</v>
      </c>
      <c r="O27" s="2">
        <f t="shared" si="15"/>
        <v>0</v>
      </c>
      <c r="P27" s="1">
        <f t="shared" si="16"/>
        <v>2.791975753688178</v>
      </c>
      <c r="Q27" s="2">
        <f t="shared" si="17"/>
        <v>64.470473915191207</v>
      </c>
      <c r="R27" s="2"/>
      <c r="S27" s="2"/>
      <c r="T27" s="2"/>
    </row>
    <row r="28" spans="1:20">
      <c r="A28">
        <v>112</v>
      </c>
      <c r="B28">
        <v>3</v>
      </c>
      <c r="C28">
        <v>10</v>
      </c>
      <c r="D28">
        <v>118919802880</v>
      </c>
      <c r="E28">
        <v>95667136768</v>
      </c>
      <c r="F28">
        <v>109872338944</v>
      </c>
      <c r="G28">
        <v>112653714944</v>
      </c>
      <c r="H28">
        <v>0</v>
      </c>
      <c r="I28">
        <v>0</v>
      </c>
      <c r="J28" s="2">
        <f t="shared" si="10"/>
        <v>178.69682379434667</v>
      </c>
      <c r="K28" s="2">
        <f t="shared" si="11"/>
        <v>143.75581751671467</v>
      </c>
      <c r="L28" s="2">
        <f t="shared" si="12"/>
        <v>165.10150131985068</v>
      </c>
      <c r="M28" s="2">
        <f t="shared" si="13"/>
        <v>169.28098232251733</v>
      </c>
      <c r="N28" s="2">
        <f t="shared" si="14"/>
        <v>0</v>
      </c>
      <c r="O28" s="2">
        <f t="shared" si="15"/>
        <v>0</v>
      </c>
      <c r="P28" s="1">
        <f t="shared" si="16"/>
        <v>2.821349705375289</v>
      </c>
      <c r="Q28" s="2">
        <f t="shared" si="17"/>
        <v>63.799251704622293</v>
      </c>
      <c r="R28" s="2"/>
      <c r="S28" s="2"/>
      <c r="T28" s="2"/>
    </row>
    <row r="29" spans="1:20">
      <c r="A29">
        <v>116</v>
      </c>
      <c r="B29">
        <v>3</v>
      </c>
      <c r="C29">
        <v>9</v>
      </c>
      <c r="D29">
        <v>130007810048</v>
      </c>
      <c r="E29">
        <v>101433847040</v>
      </c>
      <c r="F29">
        <v>115268973056</v>
      </c>
      <c r="G29">
        <v>123577285888</v>
      </c>
      <c r="H29">
        <v>0</v>
      </c>
      <c r="I29">
        <v>0</v>
      </c>
      <c r="J29" s="2">
        <f t="shared" si="10"/>
        <v>195.35840256546135</v>
      </c>
      <c r="K29" s="2">
        <f t="shared" si="11"/>
        <v>152.42126081877333</v>
      </c>
      <c r="L29" s="2">
        <f t="shared" si="12"/>
        <v>173.21084351214935</v>
      </c>
      <c r="M29" s="2">
        <f t="shared" si="13"/>
        <v>185.69546826103468</v>
      </c>
      <c r="N29" s="2">
        <f t="shared" si="14"/>
        <v>0</v>
      </c>
      <c r="O29" s="2">
        <f t="shared" si="15"/>
        <v>0</v>
      </c>
      <c r="P29" s="1">
        <f t="shared" si="16"/>
        <v>3.0949244710172445</v>
      </c>
      <c r="Q29" s="2">
        <f t="shared" si="17"/>
        <v>58.159739174777769</v>
      </c>
      <c r="R29" s="2"/>
      <c r="S29" s="2"/>
      <c r="T29" s="2"/>
    </row>
    <row r="30" spans="1:20">
      <c r="A30">
        <v>120</v>
      </c>
      <c r="B30">
        <v>3</v>
      </c>
      <c r="C30">
        <v>8</v>
      </c>
      <c r="D30">
        <v>133826112000</v>
      </c>
      <c r="E30">
        <v>96780033024</v>
      </c>
      <c r="F30">
        <v>118010528000</v>
      </c>
      <c r="G30">
        <v>126871101952</v>
      </c>
      <c r="H30">
        <v>0</v>
      </c>
      <c r="I30">
        <v>0</v>
      </c>
      <c r="J30" s="2">
        <f t="shared" si="10"/>
        <v>201.09603763199999</v>
      </c>
      <c r="K30" s="2">
        <f t="shared" si="11"/>
        <v>145.42812962406398</v>
      </c>
      <c r="L30" s="2">
        <f t="shared" si="12"/>
        <v>177.33048674133335</v>
      </c>
      <c r="M30" s="2">
        <f t="shared" si="13"/>
        <v>190.64497586653866</v>
      </c>
      <c r="N30" s="2">
        <f t="shared" si="14"/>
        <v>0</v>
      </c>
      <c r="O30" s="2">
        <f t="shared" si="15"/>
        <v>0</v>
      </c>
      <c r="P30" s="1">
        <f t="shared" si="16"/>
        <v>3.1774162644423112</v>
      </c>
      <c r="Q30" s="2">
        <f t="shared" si="17"/>
        <v>56.649801291173588</v>
      </c>
      <c r="R30" s="2"/>
      <c r="S30" s="2"/>
      <c r="T30" s="2"/>
    </row>
    <row r="31" spans="1:20">
      <c r="A31">
        <v>124</v>
      </c>
      <c r="B31">
        <v>3</v>
      </c>
      <c r="C31">
        <v>7</v>
      </c>
      <c r="D31">
        <v>150502966016</v>
      </c>
      <c r="E31">
        <v>144768953088</v>
      </c>
      <c r="F31">
        <v>136671060224</v>
      </c>
      <c r="G31">
        <v>111423713024</v>
      </c>
      <c r="H31">
        <v>0</v>
      </c>
      <c r="I31">
        <v>0</v>
      </c>
      <c r="J31" s="2">
        <f t="shared" si="10"/>
        <v>226.15579026670937</v>
      </c>
      <c r="K31" s="2">
        <f t="shared" si="11"/>
        <v>217.53948017356802</v>
      </c>
      <c r="L31" s="2">
        <f t="shared" si="12"/>
        <v>205.37104649659733</v>
      </c>
      <c r="M31" s="2">
        <f t="shared" si="13"/>
        <v>167.43269943739733</v>
      </c>
      <c r="N31" s="2">
        <f t="shared" si="14"/>
        <v>0</v>
      </c>
      <c r="O31" s="2">
        <f t="shared" si="15"/>
        <v>0</v>
      </c>
      <c r="P31" s="1">
        <f t="shared" si="16"/>
        <v>3.6256580028928003</v>
      </c>
      <c r="Q31" s="2">
        <f t="shared" si="17"/>
        <v>49.646160740032172</v>
      </c>
      <c r="R31" s="2"/>
      <c r="S31" s="2"/>
      <c r="T31" s="2"/>
    </row>
    <row r="32" spans="1:20">
      <c r="A32">
        <v>128</v>
      </c>
      <c r="B32">
        <v>3</v>
      </c>
      <c r="C32">
        <v>6</v>
      </c>
      <c r="D32">
        <v>179993808896</v>
      </c>
      <c r="E32">
        <v>174417176832</v>
      </c>
      <c r="F32">
        <v>169221647872</v>
      </c>
      <c r="G32">
        <v>126769230080</v>
      </c>
      <c r="H32">
        <v>0</v>
      </c>
      <c r="I32">
        <v>0</v>
      </c>
      <c r="J32" s="2">
        <f t="shared" si="10"/>
        <v>270.47069683438934</v>
      </c>
      <c r="K32" s="2">
        <f t="shared" si="11"/>
        <v>262.09087771955205</v>
      </c>
      <c r="L32" s="2">
        <f t="shared" si="12"/>
        <v>254.28372953565867</v>
      </c>
      <c r="M32" s="2">
        <f t="shared" si="13"/>
        <v>190.49189640021334</v>
      </c>
      <c r="N32" s="2">
        <f t="shared" si="14"/>
        <v>0</v>
      </c>
      <c r="O32" s="2">
        <f t="shared" si="15"/>
        <v>0</v>
      </c>
      <c r="P32" s="1">
        <f t="shared" si="16"/>
        <v>4.3681812953258676</v>
      </c>
      <c r="Q32" s="2">
        <f t="shared" si="17"/>
        <v>41.207080894881209</v>
      </c>
      <c r="R32" s="2"/>
      <c r="S32" s="2"/>
      <c r="T32" s="2"/>
    </row>
    <row r="33" spans="1:20">
      <c r="A33">
        <v>132</v>
      </c>
      <c r="B33">
        <v>3</v>
      </c>
      <c r="C33">
        <v>5</v>
      </c>
      <c r="D33">
        <v>194587150848</v>
      </c>
      <c r="E33">
        <v>189296684032</v>
      </c>
      <c r="F33">
        <v>180117500928</v>
      </c>
      <c r="G33">
        <v>149108750080</v>
      </c>
      <c r="H33">
        <v>0</v>
      </c>
      <c r="I33">
        <v>0</v>
      </c>
      <c r="J33" s="2">
        <f t="shared" si="10"/>
        <v>292.39962534092803</v>
      </c>
      <c r="K33" s="2">
        <f t="shared" si="11"/>
        <v>284.4498172054187</v>
      </c>
      <c r="L33" s="2">
        <f t="shared" si="12"/>
        <v>270.65656472780796</v>
      </c>
      <c r="M33" s="2">
        <f t="shared" si="13"/>
        <v>224.06074845354669</v>
      </c>
      <c r="N33" s="2">
        <f t="shared" si="14"/>
        <v>0</v>
      </c>
      <c r="O33" s="2">
        <f t="shared" si="15"/>
        <v>0</v>
      </c>
      <c r="P33" s="1">
        <f t="shared" si="16"/>
        <v>4.740830286756978</v>
      </c>
      <c r="Q33" s="2">
        <f t="shared" si="17"/>
        <v>37.96803283652897</v>
      </c>
      <c r="R33" s="2"/>
      <c r="S33" s="2"/>
      <c r="T33" s="2"/>
    </row>
    <row r="34" spans="1:20">
      <c r="A34">
        <v>136</v>
      </c>
      <c r="B34">
        <v>3</v>
      </c>
      <c r="C34">
        <v>4</v>
      </c>
      <c r="D34">
        <v>223785475840</v>
      </c>
      <c r="E34">
        <v>218030523904</v>
      </c>
      <c r="F34">
        <v>209480050944</v>
      </c>
      <c r="G34">
        <v>215892698880</v>
      </c>
      <c r="H34">
        <v>0</v>
      </c>
      <c r="I34">
        <v>0</v>
      </c>
      <c r="J34" s="2">
        <f t="shared" si="10"/>
        <v>336.27497502890668</v>
      </c>
      <c r="K34" s="2">
        <f t="shared" si="11"/>
        <v>327.62720058641065</v>
      </c>
      <c r="L34" s="2">
        <f t="shared" si="12"/>
        <v>314.77868988518401</v>
      </c>
      <c r="M34" s="2">
        <f t="shared" si="13"/>
        <v>324.41476218368001</v>
      </c>
      <c r="N34" s="2">
        <f t="shared" si="14"/>
        <v>0</v>
      </c>
      <c r="O34" s="2">
        <f t="shared" si="15"/>
        <v>0</v>
      </c>
      <c r="P34" s="1">
        <f t="shared" si="16"/>
        <v>5.4604533431068445</v>
      </c>
      <c r="Q34" s="2">
        <f t="shared" si="17"/>
        <v>32.964295945725461</v>
      </c>
      <c r="R34" s="2"/>
      <c r="S34" s="2"/>
      <c r="T34" s="2"/>
    </row>
    <row r="35" spans="1:20">
      <c r="A35">
        <v>140</v>
      </c>
      <c r="B35">
        <v>3</v>
      </c>
      <c r="C35">
        <v>3</v>
      </c>
      <c r="D35">
        <v>291540042240</v>
      </c>
      <c r="E35">
        <v>286052866048</v>
      </c>
      <c r="F35">
        <v>264678436096</v>
      </c>
      <c r="G35">
        <v>283532289024</v>
      </c>
      <c r="H35">
        <v>0</v>
      </c>
      <c r="I35">
        <v>0</v>
      </c>
      <c r="J35" s="2">
        <f t="shared" si="10"/>
        <v>438.08750347263992</v>
      </c>
      <c r="K35" s="2">
        <f t="shared" si="11"/>
        <v>429.84210671479462</v>
      </c>
      <c r="L35" s="2">
        <f t="shared" si="12"/>
        <v>397.72346330692272</v>
      </c>
      <c r="M35" s="2">
        <f t="shared" si="13"/>
        <v>426.05451964006403</v>
      </c>
      <c r="N35" s="2">
        <f t="shared" si="14"/>
        <v>0</v>
      </c>
      <c r="O35" s="2">
        <f t="shared" si="15"/>
        <v>0</v>
      </c>
      <c r="P35" s="1">
        <f t="shared" si="16"/>
        <v>7.1640351119132442</v>
      </c>
      <c r="Q35" s="2">
        <f t="shared" si="17"/>
        <v>25.125504996572911</v>
      </c>
      <c r="R35" s="2"/>
      <c r="S35" s="2"/>
      <c r="T35" s="2"/>
    </row>
    <row r="36" spans="1:20">
      <c r="A36">
        <v>144</v>
      </c>
      <c r="B36">
        <v>3</v>
      </c>
      <c r="C36">
        <v>2</v>
      </c>
      <c r="D36">
        <v>435526571008</v>
      </c>
      <c r="E36">
        <v>429615051008</v>
      </c>
      <c r="F36">
        <v>370205894912</v>
      </c>
      <c r="G36">
        <v>388489416960</v>
      </c>
      <c r="H36">
        <v>0</v>
      </c>
      <c r="I36">
        <v>0</v>
      </c>
      <c r="J36" s="2">
        <f t="shared" si="10"/>
        <v>654.45126070135473</v>
      </c>
      <c r="K36" s="2">
        <f t="shared" si="11"/>
        <v>645.56821664802135</v>
      </c>
      <c r="L36" s="2">
        <f t="shared" si="12"/>
        <v>556.29605808776535</v>
      </c>
      <c r="M36" s="2">
        <f t="shared" si="13"/>
        <v>583.77009721855995</v>
      </c>
      <c r="N36" s="2">
        <f t="shared" si="14"/>
        <v>0</v>
      </c>
      <c r="O36" s="2">
        <f t="shared" si="15"/>
        <v>0</v>
      </c>
      <c r="P36" s="1">
        <f t="shared" si="16"/>
        <v>10.759470277467022</v>
      </c>
      <c r="Q36" s="2">
        <f t="shared" si="17"/>
        <v>16.729448138070914</v>
      </c>
      <c r="R36" s="2"/>
      <c r="S36" s="2"/>
      <c r="T36" s="2"/>
    </row>
    <row r="37" spans="1:20">
      <c r="A37">
        <v>148</v>
      </c>
      <c r="B37">
        <v>3</v>
      </c>
      <c r="C37">
        <v>1</v>
      </c>
      <c r="D37">
        <v>857925288960</v>
      </c>
      <c r="E37">
        <v>852450220032</v>
      </c>
      <c r="F37">
        <v>689759857920</v>
      </c>
      <c r="G37">
        <v>761600129024</v>
      </c>
      <c r="H37">
        <v>0</v>
      </c>
      <c r="I37">
        <v>0</v>
      </c>
      <c r="J37" s="2">
        <f t="shared" si="10"/>
        <v>1289.17573421056</v>
      </c>
      <c r="K37" s="2">
        <f t="shared" si="11"/>
        <v>1280.9485306347522</v>
      </c>
      <c r="L37" s="2">
        <f t="shared" si="12"/>
        <v>1036.4791465011201</v>
      </c>
      <c r="M37" s="2">
        <f t="shared" si="13"/>
        <v>1144.4311272133973</v>
      </c>
      <c r="N37" s="2">
        <f t="shared" si="14"/>
        <v>0</v>
      </c>
      <c r="O37" s="2">
        <f t="shared" si="15"/>
        <v>0</v>
      </c>
      <c r="P37" s="1">
        <f t="shared" si="16"/>
        <v>21.34914217724587</v>
      </c>
      <c r="Q37" s="2">
        <f t="shared" si="17"/>
        <v>8.4312521086606385</v>
      </c>
      <c r="R37" s="2"/>
      <c r="S37" s="2"/>
      <c r="T37" s="2"/>
    </row>
    <row r="39" spans="1:20" s="12" customFormat="1">
      <c r="A39" s="10" t="s">
        <v>14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20" s="12" customFormat="1">
      <c r="A40" s="12" t="s">
        <v>0</v>
      </c>
      <c r="B40" s="12" t="s">
        <v>1</v>
      </c>
      <c r="C40" s="12" t="s">
        <v>2</v>
      </c>
      <c r="D40" s="12" t="s">
        <v>3</v>
      </c>
      <c r="E40" s="12" t="s">
        <v>4</v>
      </c>
      <c r="F40" s="12" t="s">
        <v>5</v>
      </c>
      <c r="G40" s="12" t="s">
        <v>6</v>
      </c>
      <c r="H40" s="12" t="s">
        <v>7</v>
      </c>
      <c r="I40" s="12" t="s">
        <v>8</v>
      </c>
      <c r="J40" s="12" t="s">
        <v>18</v>
      </c>
      <c r="K40" s="12" t="s">
        <v>19</v>
      </c>
      <c r="L40" s="12" t="s">
        <v>20</v>
      </c>
      <c r="M40" s="12" t="s">
        <v>21</v>
      </c>
      <c r="N40" s="12" t="s">
        <v>22</v>
      </c>
      <c r="O40" s="12" t="s">
        <v>23</v>
      </c>
      <c r="P40" s="12" t="s">
        <v>9</v>
      </c>
      <c r="Q40" s="12" t="s">
        <v>10</v>
      </c>
    </row>
    <row r="41" spans="1:20">
      <c r="A41">
        <v>94</v>
      </c>
      <c r="B41">
        <v>3</v>
      </c>
      <c r="C41">
        <v>15</v>
      </c>
      <c r="D41">
        <v>108522539008</v>
      </c>
      <c r="E41">
        <v>0</v>
      </c>
      <c r="F41">
        <v>93228781056</v>
      </c>
      <c r="G41">
        <v>96699490048</v>
      </c>
      <c r="H41">
        <v>102481081856</v>
      </c>
      <c r="I41">
        <v>0</v>
      </c>
      <c r="J41" s="2">
        <f>((D41*10^-9)*90.16)/60</f>
        <v>163.07320194935468</v>
      </c>
      <c r="K41" s="2">
        <f t="shared" ref="K41:O41" si="18">((E41*10^-9)*90.16)/60</f>
        <v>0</v>
      </c>
      <c r="L41" s="2">
        <f t="shared" si="18"/>
        <v>140.09178166681602</v>
      </c>
      <c r="M41" s="2">
        <f t="shared" si="18"/>
        <v>145.30710037879464</v>
      </c>
      <c r="N41" s="2">
        <f t="shared" si="18"/>
        <v>153.99490566894934</v>
      </c>
      <c r="O41" s="2">
        <f t="shared" si="18"/>
        <v>0</v>
      </c>
      <c r="P41" s="1">
        <f>MAX(K41:O41)/60</f>
        <v>2.5665817611491559</v>
      </c>
      <c r="Q41" s="2">
        <f>180/P41</f>
        <v>70.132190107751399</v>
      </c>
      <c r="R41" s="2"/>
      <c r="S41" s="2"/>
      <c r="T41" s="2"/>
    </row>
    <row r="42" spans="1:20">
      <c r="A42">
        <v>98</v>
      </c>
      <c r="B42">
        <v>3</v>
      </c>
      <c r="C42">
        <v>14</v>
      </c>
      <c r="D42">
        <v>109526030080</v>
      </c>
      <c r="E42">
        <v>0</v>
      </c>
      <c r="F42">
        <v>90265787904</v>
      </c>
      <c r="G42">
        <v>102367857920</v>
      </c>
      <c r="H42">
        <v>82594348032</v>
      </c>
      <c r="I42">
        <v>0</v>
      </c>
      <c r="J42" s="2">
        <f t="shared" ref="J42:J55" si="19">((D42*10^-9)*90.16)/60</f>
        <v>164.58111453354667</v>
      </c>
      <c r="K42" s="2">
        <f t="shared" ref="K42:K55" si="20">((E42*10^-9)*90.16)/60</f>
        <v>0</v>
      </c>
      <c r="L42" s="2">
        <f t="shared" ref="L42:L55" si="21">((F42*10^-9)*90.16)/60</f>
        <v>135.63939062374399</v>
      </c>
      <c r="M42" s="2">
        <f t="shared" ref="M42:M55" si="22">((G42*10^-9)*90.16)/60</f>
        <v>153.82476783445333</v>
      </c>
      <c r="N42" s="2">
        <f t="shared" ref="N42:N55" si="23">((H42*10^-9)*90.16)/60</f>
        <v>124.111773642752</v>
      </c>
      <c r="O42" s="2">
        <f t="shared" ref="O42:O55" si="24">((I42*10^-9)*90.16)/60</f>
        <v>0</v>
      </c>
      <c r="P42" s="1">
        <f t="shared" ref="P42:P55" si="25">MAX(K42:O42)/60</f>
        <v>2.5637461305742222</v>
      </c>
      <c r="Q42" s="2">
        <f t="shared" ref="Q42:Q55" si="26">180/P42</f>
        <v>70.20975979383887</v>
      </c>
      <c r="R42" s="2"/>
      <c r="S42" s="2"/>
      <c r="T42" s="2"/>
    </row>
    <row r="43" spans="1:20">
      <c r="A43">
        <v>102</v>
      </c>
      <c r="B43">
        <v>3</v>
      </c>
      <c r="C43">
        <v>13</v>
      </c>
      <c r="D43">
        <v>112482939136</v>
      </c>
      <c r="E43">
        <v>0</v>
      </c>
      <c r="F43">
        <v>106377975040</v>
      </c>
      <c r="G43">
        <v>92551249152</v>
      </c>
      <c r="H43">
        <v>93799446016</v>
      </c>
      <c r="I43">
        <v>0</v>
      </c>
      <c r="J43" s="2">
        <f t="shared" si="19"/>
        <v>169.02436320836267</v>
      </c>
      <c r="K43" s="2">
        <f t="shared" si="20"/>
        <v>0</v>
      </c>
      <c r="L43" s="2">
        <f t="shared" si="21"/>
        <v>159.85063716010666</v>
      </c>
      <c r="M43" s="2">
        <f t="shared" si="22"/>
        <v>139.073677059072</v>
      </c>
      <c r="N43" s="2">
        <f t="shared" si="23"/>
        <v>140.94930088004267</v>
      </c>
      <c r="O43" s="2">
        <f t="shared" si="24"/>
        <v>0</v>
      </c>
      <c r="P43" s="1">
        <f t="shared" si="25"/>
        <v>2.6641772860017778</v>
      </c>
      <c r="Q43" s="2">
        <f t="shared" si="26"/>
        <v>67.563071326282554</v>
      </c>
      <c r="R43" s="2"/>
      <c r="S43" s="2"/>
      <c r="T43" s="2"/>
    </row>
    <row r="44" spans="1:20">
      <c r="A44">
        <v>106</v>
      </c>
      <c r="B44">
        <v>3</v>
      </c>
      <c r="C44">
        <v>12</v>
      </c>
      <c r="D44">
        <v>112073785088</v>
      </c>
      <c r="E44">
        <v>0</v>
      </c>
      <c r="F44">
        <v>105471114240</v>
      </c>
      <c r="G44">
        <v>91248175104</v>
      </c>
      <c r="H44">
        <v>93570775040</v>
      </c>
      <c r="I44">
        <v>0</v>
      </c>
      <c r="J44" s="2">
        <f t="shared" si="19"/>
        <v>168.40954105890134</v>
      </c>
      <c r="K44" s="2">
        <f t="shared" si="20"/>
        <v>0</v>
      </c>
      <c r="L44" s="2">
        <f t="shared" si="21"/>
        <v>158.48792766464001</v>
      </c>
      <c r="M44" s="2">
        <f t="shared" si="22"/>
        <v>137.11559112294401</v>
      </c>
      <c r="N44" s="2">
        <f t="shared" si="23"/>
        <v>140.60568462677332</v>
      </c>
      <c r="O44" s="2">
        <f t="shared" si="24"/>
        <v>0</v>
      </c>
      <c r="P44" s="1">
        <f t="shared" si="25"/>
        <v>2.6414654610773334</v>
      </c>
      <c r="Q44" s="2">
        <f t="shared" si="26"/>
        <v>68.143991527561454</v>
      </c>
      <c r="R44" s="2"/>
      <c r="S44" s="2"/>
      <c r="T44" s="2"/>
    </row>
    <row r="45" spans="1:20">
      <c r="A45">
        <v>110</v>
      </c>
      <c r="B45">
        <v>3</v>
      </c>
      <c r="C45">
        <v>11</v>
      </c>
      <c r="D45">
        <v>122493183232</v>
      </c>
      <c r="E45">
        <v>0</v>
      </c>
      <c r="F45">
        <v>116770731008</v>
      </c>
      <c r="G45">
        <v>98117221120</v>
      </c>
      <c r="H45">
        <v>99411087104</v>
      </c>
      <c r="I45">
        <v>0</v>
      </c>
      <c r="J45" s="2">
        <f t="shared" si="19"/>
        <v>184.06642333661867</v>
      </c>
      <c r="K45" s="2">
        <f t="shared" si="20"/>
        <v>0</v>
      </c>
      <c r="L45" s="2">
        <f t="shared" si="21"/>
        <v>175.46748512802137</v>
      </c>
      <c r="M45" s="2">
        <f t="shared" si="22"/>
        <v>147.43747760298669</v>
      </c>
      <c r="N45" s="2">
        <f t="shared" si="23"/>
        <v>149.38172688827731</v>
      </c>
      <c r="O45" s="2">
        <f t="shared" si="24"/>
        <v>0</v>
      </c>
      <c r="P45" s="1">
        <f t="shared" si="25"/>
        <v>2.9244580854670228</v>
      </c>
      <c r="Q45" s="2">
        <f t="shared" si="26"/>
        <v>61.549864877360626</v>
      </c>
      <c r="R45" s="2"/>
      <c r="S45" s="2"/>
      <c r="T45" s="2"/>
    </row>
    <row r="46" spans="1:20">
      <c r="A46">
        <v>114</v>
      </c>
      <c r="B46">
        <v>3</v>
      </c>
      <c r="C46">
        <v>10</v>
      </c>
      <c r="D46">
        <v>121208542976</v>
      </c>
      <c r="E46">
        <v>0</v>
      </c>
      <c r="F46">
        <v>114723509760</v>
      </c>
      <c r="G46">
        <v>98721605888</v>
      </c>
      <c r="H46">
        <v>105013916928</v>
      </c>
      <c r="I46">
        <v>0</v>
      </c>
      <c r="J46" s="2">
        <f t="shared" si="19"/>
        <v>182.13603724526931</v>
      </c>
      <c r="K46" s="2">
        <f t="shared" si="20"/>
        <v>0</v>
      </c>
      <c r="L46" s="2">
        <f t="shared" si="21"/>
        <v>172.39119399936001</v>
      </c>
      <c r="M46" s="2">
        <f t="shared" si="22"/>
        <v>148.34566644770132</v>
      </c>
      <c r="N46" s="2">
        <f t="shared" si="23"/>
        <v>157.80091250380798</v>
      </c>
      <c r="O46" s="2">
        <f t="shared" si="24"/>
        <v>0</v>
      </c>
      <c r="P46" s="1">
        <f t="shared" si="25"/>
        <v>2.8731865666560004</v>
      </c>
      <c r="Q46" s="2">
        <f t="shared" si="26"/>
        <v>62.648211602038636</v>
      </c>
      <c r="R46" s="2"/>
      <c r="S46" s="2"/>
      <c r="T46" s="2"/>
    </row>
    <row r="47" spans="1:20">
      <c r="A47">
        <v>118</v>
      </c>
      <c r="B47">
        <v>3</v>
      </c>
      <c r="C47">
        <v>9</v>
      </c>
      <c r="D47">
        <v>124375630080</v>
      </c>
      <c r="E47">
        <v>0</v>
      </c>
      <c r="F47">
        <v>104737033984</v>
      </c>
      <c r="G47">
        <v>108561639168</v>
      </c>
      <c r="H47">
        <v>118620146176</v>
      </c>
      <c r="I47">
        <v>0</v>
      </c>
      <c r="J47" s="2">
        <f t="shared" si="19"/>
        <v>186.89511346688002</v>
      </c>
      <c r="K47" s="2">
        <f t="shared" si="20"/>
        <v>0</v>
      </c>
      <c r="L47" s="2">
        <f t="shared" si="21"/>
        <v>157.38484973329068</v>
      </c>
      <c r="M47" s="2">
        <f t="shared" si="22"/>
        <v>163.13195645644799</v>
      </c>
      <c r="N47" s="2">
        <f t="shared" si="23"/>
        <v>178.24653965380267</v>
      </c>
      <c r="O47" s="2">
        <f t="shared" si="24"/>
        <v>0</v>
      </c>
      <c r="P47" s="1">
        <f t="shared" si="25"/>
        <v>2.9707756608967113</v>
      </c>
      <c r="Q47" s="2">
        <f t="shared" si="26"/>
        <v>60.590236539661177</v>
      </c>
      <c r="R47" s="2"/>
      <c r="S47" s="2"/>
      <c r="T47" s="2"/>
    </row>
    <row r="48" spans="1:20">
      <c r="A48">
        <v>122</v>
      </c>
      <c r="B48">
        <v>3</v>
      </c>
      <c r="C48">
        <v>8</v>
      </c>
      <c r="D48">
        <v>135872015872</v>
      </c>
      <c r="E48">
        <v>0</v>
      </c>
      <c r="F48">
        <v>129611460864</v>
      </c>
      <c r="G48">
        <v>116403831040</v>
      </c>
      <c r="H48">
        <v>117148236032</v>
      </c>
      <c r="I48">
        <v>0</v>
      </c>
      <c r="J48" s="2">
        <f t="shared" si="19"/>
        <v>204.17034918365869</v>
      </c>
      <c r="K48" s="2">
        <f t="shared" si="20"/>
        <v>0</v>
      </c>
      <c r="L48" s="2">
        <f t="shared" si="21"/>
        <v>194.76282185830402</v>
      </c>
      <c r="M48" s="2">
        <f t="shared" si="22"/>
        <v>174.91615677610667</v>
      </c>
      <c r="N48" s="2">
        <f t="shared" si="23"/>
        <v>176.03474934408536</v>
      </c>
      <c r="O48" s="2">
        <f t="shared" si="24"/>
        <v>0</v>
      </c>
      <c r="P48" s="1">
        <f t="shared" si="25"/>
        <v>3.2460470309717335</v>
      </c>
      <c r="Q48" s="2">
        <f t="shared" si="26"/>
        <v>55.452061625279462</v>
      </c>
      <c r="R48" s="2"/>
      <c r="S48" s="2"/>
      <c r="T48" s="2"/>
    </row>
    <row r="49" spans="1:20">
      <c r="A49">
        <v>126</v>
      </c>
      <c r="B49">
        <v>3</v>
      </c>
      <c r="C49">
        <v>7</v>
      </c>
      <c r="D49">
        <v>148026139904</v>
      </c>
      <c r="E49">
        <v>0</v>
      </c>
      <c r="F49">
        <v>129504388096</v>
      </c>
      <c r="G49">
        <v>141419034112</v>
      </c>
      <c r="H49">
        <v>106619578112</v>
      </c>
      <c r="I49">
        <v>0</v>
      </c>
      <c r="J49" s="2">
        <f t="shared" si="19"/>
        <v>222.43394622907735</v>
      </c>
      <c r="K49" s="2">
        <f t="shared" si="20"/>
        <v>0</v>
      </c>
      <c r="L49" s="2">
        <f t="shared" si="21"/>
        <v>194.60192717892269</v>
      </c>
      <c r="M49" s="2">
        <f t="shared" si="22"/>
        <v>212.50566859229869</v>
      </c>
      <c r="N49" s="2">
        <f t="shared" si="23"/>
        <v>160.21368604296535</v>
      </c>
      <c r="O49" s="2">
        <f t="shared" si="24"/>
        <v>0</v>
      </c>
      <c r="P49" s="1">
        <f t="shared" si="25"/>
        <v>3.5417611432049783</v>
      </c>
      <c r="Q49" s="2">
        <f t="shared" si="26"/>
        <v>50.822173693259295</v>
      </c>
      <c r="R49" s="2"/>
      <c r="S49" s="2"/>
      <c r="T49" s="2"/>
    </row>
    <row r="50" spans="1:20">
      <c r="A50">
        <v>130</v>
      </c>
      <c r="B50">
        <v>3</v>
      </c>
      <c r="C50">
        <v>6</v>
      </c>
      <c r="D50">
        <v>165374541056</v>
      </c>
      <c r="E50">
        <v>0</v>
      </c>
      <c r="F50">
        <v>147405388032</v>
      </c>
      <c r="G50">
        <v>159441451008</v>
      </c>
      <c r="H50">
        <v>121834412800</v>
      </c>
      <c r="I50">
        <v>0</v>
      </c>
      <c r="J50" s="2">
        <f t="shared" si="19"/>
        <v>248.50281036014934</v>
      </c>
      <c r="K50" s="2">
        <f t="shared" si="20"/>
        <v>0</v>
      </c>
      <c r="L50" s="2">
        <f t="shared" si="21"/>
        <v>221.50116308275202</v>
      </c>
      <c r="M50" s="2">
        <f t="shared" si="22"/>
        <v>239.58735371468799</v>
      </c>
      <c r="N50" s="2">
        <f t="shared" si="23"/>
        <v>183.07651096746667</v>
      </c>
      <c r="O50" s="2">
        <f t="shared" si="24"/>
        <v>0</v>
      </c>
      <c r="P50" s="1">
        <f t="shared" si="25"/>
        <v>3.9931225619114668</v>
      </c>
      <c r="Q50" s="2">
        <f t="shared" si="26"/>
        <v>45.077504436486883</v>
      </c>
      <c r="R50" s="2"/>
      <c r="S50" s="2"/>
      <c r="T50" s="2"/>
    </row>
    <row r="51" spans="1:20">
      <c r="A51">
        <v>134</v>
      </c>
      <c r="B51">
        <v>3</v>
      </c>
      <c r="C51">
        <v>5</v>
      </c>
      <c r="D51">
        <v>193550797824</v>
      </c>
      <c r="E51">
        <v>0</v>
      </c>
      <c r="F51">
        <v>165668540928</v>
      </c>
      <c r="G51">
        <v>186703801856</v>
      </c>
      <c r="H51">
        <v>153623638784</v>
      </c>
      <c r="I51">
        <v>0</v>
      </c>
      <c r="J51" s="2">
        <f t="shared" si="19"/>
        <v>290.84233219686399</v>
      </c>
      <c r="K51" s="2">
        <f t="shared" si="20"/>
        <v>0</v>
      </c>
      <c r="L51" s="2">
        <f t="shared" si="21"/>
        <v>248.94459416780799</v>
      </c>
      <c r="M51" s="2">
        <f t="shared" si="22"/>
        <v>280.55357958894933</v>
      </c>
      <c r="N51" s="2">
        <f t="shared" si="23"/>
        <v>230.84512121275733</v>
      </c>
      <c r="O51" s="2">
        <f t="shared" si="24"/>
        <v>0</v>
      </c>
      <c r="P51" s="1">
        <f t="shared" si="25"/>
        <v>4.675892993149156</v>
      </c>
      <c r="Q51" s="2">
        <f t="shared" si="26"/>
        <v>38.495320629391102</v>
      </c>
      <c r="R51" s="2"/>
      <c r="S51" s="2"/>
      <c r="T51" s="2"/>
    </row>
    <row r="52" spans="1:20">
      <c r="A52">
        <v>138</v>
      </c>
      <c r="B52">
        <v>3</v>
      </c>
      <c r="C52">
        <v>4</v>
      </c>
      <c r="D52">
        <v>235943432192</v>
      </c>
      <c r="E52">
        <v>0</v>
      </c>
      <c r="F52">
        <v>180901762048</v>
      </c>
      <c r="G52">
        <v>204896207104</v>
      </c>
      <c r="H52">
        <v>229529916160</v>
      </c>
      <c r="I52">
        <v>0</v>
      </c>
      <c r="J52" s="2">
        <f t="shared" si="19"/>
        <v>354.54433077384533</v>
      </c>
      <c r="K52" s="2">
        <f t="shared" si="20"/>
        <v>0</v>
      </c>
      <c r="L52" s="2">
        <f t="shared" si="21"/>
        <v>271.83504777079469</v>
      </c>
      <c r="M52" s="2">
        <f t="shared" si="22"/>
        <v>307.89070054161067</v>
      </c>
      <c r="N52" s="2">
        <f t="shared" si="23"/>
        <v>344.90695401642665</v>
      </c>
      <c r="O52" s="2">
        <f t="shared" si="24"/>
        <v>0</v>
      </c>
      <c r="P52" s="1">
        <f t="shared" si="25"/>
        <v>5.7484492336071105</v>
      </c>
      <c r="Q52" s="2">
        <f t="shared" si="26"/>
        <v>31.312792839443986</v>
      </c>
      <c r="R52" s="2"/>
      <c r="S52" s="2"/>
      <c r="T52" s="2"/>
    </row>
    <row r="53" spans="1:20">
      <c r="A53">
        <v>142</v>
      </c>
      <c r="B53">
        <v>3</v>
      </c>
      <c r="C53">
        <v>3</v>
      </c>
      <c r="D53">
        <v>293939732992</v>
      </c>
      <c r="E53">
        <v>0</v>
      </c>
      <c r="F53">
        <v>288471478016</v>
      </c>
      <c r="G53">
        <v>225245638144</v>
      </c>
      <c r="H53">
        <v>257117281024</v>
      </c>
      <c r="I53">
        <v>0</v>
      </c>
      <c r="J53" s="2">
        <f t="shared" si="19"/>
        <v>441.69343877597868</v>
      </c>
      <c r="K53" s="2">
        <f t="shared" si="20"/>
        <v>0</v>
      </c>
      <c r="L53" s="2">
        <f t="shared" si="21"/>
        <v>433.47647429870926</v>
      </c>
      <c r="M53" s="2">
        <f t="shared" si="22"/>
        <v>338.46911225105066</v>
      </c>
      <c r="N53" s="2">
        <f t="shared" si="23"/>
        <v>386.3615676187307</v>
      </c>
      <c r="O53" s="2">
        <f t="shared" si="24"/>
        <v>0</v>
      </c>
      <c r="P53" s="1">
        <f t="shared" si="25"/>
        <v>7.2246079049784875</v>
      </c>
      <c r="Q53" s="2">
        <f t="shared" si="26"/>
        <v>24.914846918676616</v>
      </c>
      <c r="R53" s="2"/>
      <c r="S53" s="2"/>
      <c r="T53" s="2"/>
    </row>
    <row r="54" spans="1:20">
      <c r="A54">
        <v>146</v>
      </c>
      <c r="B54">
        <v>3</v>
      </c>
      <c r="C54">
        <v>2</v>
      </c>
      <c r="D54">
        <v>432666493184</v>
      </c>
      <c r="E54">
        <v>0</v>
      </c>
      <c r="F54">
        <v>376038362112</v>
      </c>
      <c r="G54">
        <v>380728010240</v>
      </c>
      <c r="H54">
        <v>427783149056</v>
      </c>
      <c r="I54">
        <v>0</v>
      </c>
      <c r="J54" s="2">
        <f t="shared" si="19"/>
        <v>650.15351709115737</v>
      </c>
      <c r="K54" s="2">
        <f t="shared" si="20"/>
        <v>0</v>
      </c>
      <c r="L54" s="2">
        <f t="shared" si="21"/>
        <v>565.06031213363201</v>
      </c>
      <c r="M54" s="2">
        <f t="shared" si="22"/>
        <v>572.10729005397332</v>
      </c>
      <c r="N54" s="2">
        <f t="shared" si="23"/>
        <v>642.81547864814934</v>
      </c>
      <c r="O54" s="2">
        <f t="shared" si="24"/>
        <v>0</v>
      </c>
      <c r="P54" s="1">
        <f t="shared" si="25"/>
        <v>10.713591310802489</v>
      </c>
      <c r="Q54" s="2">
        <f t="shared" si="26"/>
        <v>16.801088895234077</v>
      </c>
      <c r="R54" s="2"/>
      <c r="S54" s="2"/>
      <c r="T54" s="2"/>
    </row>
    <row r="55" spans="1:20">
      <c r="A55">
        <v>150</v>
      </c>
      <c r="B55">
        <v>3</v>
      </c>
      <c r="C55">
        <v>1</v>
      </c>
      <c r="D55">
        <v>858790137856</v>
      </c>
      <c r="E55">
        <v>0</v>
      </c>
      <c r="F55">
        <v>691944459776</v>
      </c>
      <c r="G55">
        <v>758221605888</v>
      </c>
      <c r="H55">
        <v>853423340800</v>
      </c>
      <c r="I55">
        <v>0</v>
      </c>
      <c r="J55" s="2">
        <f t="shared" si="19"/>
        <v>1290.4753138182825</v>
      </c>
      <c r="K55" s="2">
        <f t="shared" si="20"/>
        <v>0</v>
      </c>
      <c r="L55" s="2">
        <f t="shared" si="21"/>
        <v>1039.7618748900693</v>
      </c>
      <c r="M55" s="2">
        <f t="shared" si="22"/>
        <v>1139.3543331143678</v>
      </c>
      <c r="N55" s="2">
        <f t="shared" si="23"/>
        <v>1282.4108067754667</v>
      </c>
      <c r="O55" s="2">
        <f t="shared" si="24"/>
        <v>0</v>
      </c>
      <c r="P55" s="1">
        <f t="shared" si="25"/>
        <v>21.373513446257778</v>
      </c>
      <c r="Q55" s="2">
        <f t="shared" si="26"/>
        <v>8.4216383259868604</v>
      </c>
      <c r="R55" s="2"/>
      <c r="S55" s="2"/>
      <c r="T55" s="2"/>
    </row>
    <row r="56" spans="1:20"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8" spans="1:20" s="12" customFormat="1">
      <c r="A58" s="10" t="s">
        <v>13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20" s="12" customFormat="1">
      <c r="A59" s="12" t="s">
        <v>0</v>
      </c>
      <c r="B59" s="12" t="s">
        <v>1</v>
      </c>
      <c r="C59" s="12" t="s">
        <v>2</v>
      </c>
      <c r="D59" s="12" t="s">
        <v>3</v>
      </c>
      <c r="E59" s="12" t="s">
        <v>4</v>
      </c>
      <c r="F59" s="12" t="s">
        <v>5</v>
      </c>
      <c r="G59" s="12" t="s">
        <v>6</v>
      </c>
      <c r="H59" s="12" t="s">
        <v>7</v>
      </c>
      <c r="I59" s="12" t="s">
        <v>8</v>
      </c>
      <c r="J59" s="12" t="s">
        <v>18</v>
      </c>
      <c r="K59" s="12" t="s">
        <v>19</v>
      </c>
      <c r="L59" s="12" t="s">
        <v>20</v>
      </c>
      <c r="M59" s="12" t="s">
        <v>21</v>
      </c>
      <c r="N59" s="12" t="s">
        <v>22</v>
      </c>
      <c r="O59" s="12" t="s">
        <v>23</v>
      </c>
      <c r="P59" s="12" t="s">
        <v>9</v>
      </c>
      <c r="Q59" s="12" t="s">
        <v>10</v>
      </c>
    </row>
    <row r="60" spans="1:20">
      <c r="A60">
        <v>93</v>
      </c>
      <c r="B60">
        <v>3</v>
      </c>
      <c r="C60">
        <v>15</v>
      </c>
      <c r="D60" s="3">
        <v>113484000000</v>
      </c>
      <c r="E60">
        <v>0</v>
      </c>
      <c r="F60">
        <v>0</v>
      </c>
      <c r="G60" s="3">
        <v>107288000000</v>
      </c>
      <c r="H60">
        <v>88263353088</v>
      </c>
      <c r="I60" s="3">
        <v>102939000000</v>
      </c>
      <c r="J60" s="4">
        <f>((D60*10^-9)*90.16)/60</f>
        <v>170.52862400000001</v>
      </c>
      <c r="K60" s="4">
        <f t="shared" ref="K60:O60" si="27">((E60*10^-9)*90.16)/60</f>
        <v>0</v>
      </c>
      <c r="L60" s="4">
        <f t="shared" si="27"/>
        <v>0</v>
      </c>
      <c r="M60" s="4">
        <f t="shared" si="27"/>
        <v>161.21810133333335</v>
      </c>
      <c r="N60" s="4">
        <f t="shared" si="27"/>
        <v>132.63039857356799</v>
      </c>
      <c r="O60" s="4">
        <f t="shared" si="27"/>
        <v>154.68300400000001</v>
      </c>
      <c r="P60" s="1">
        <f>MAX(K60:O60)/60</f>
        <v>2.6869683555555559</v>
      </c>
      <c r="Q60" s="2">
        <f>180/P60</f>
        <v>66.989996226726433</v>
      </c>
      <c r="R60" s="2"/>
      <c r="S60" s="2"/>
      <c r="T60" s="4"/>
    </row>
    <row r="61" spans="1:20">
      <c r="A61">
        <v>97</v>
      </c>
      <c r="B61">
        <v>3</v>
      </c>
      <c r="C61">
        <v>14</v>
      </c>
      <c r="D61" s="3">
        <v>115735000000</v>
      </c>
      <c r="E61">
        <v>0</v>
      </c>
      <c r="F61">
        <v>0</v>
      </c>
      <c r="G61" s="3">
        <v>109217000000</v>
      </c>
      <c r="H61">
        <v>87077103872</v>
      </c>
      <c r="I61" s="3">
        <v>105446000000</v>
      </c>
      <c r="J61" s="4">
        <f t="shared" ref="J61:J74" si="28">((D61*10^-9)*90.16)/60</f>
        <v>173.91112666666669</v>
      </c>
      <c r="K61" s="4">
        <f t="shared" ref="K61:K74" si="29">((E61*10^-9)*90.16)/60</f>
        <v>0</v>
      </c>
      <c r="L61" s="4">
        <f t="shared" ref="L61:L74" si="30">((F61*10^-9)*90.16)/60</f>
        <v>0</v>
      </c>
      <c r="M61" s="4">
        <f t="shared" ref="M61:M74" si="31">((G61*10^-9)*90.16)/60</f>
        <v>164.11674533333334</v>
      </c>
      <c r="N61" s="4">
        <f t="shared" ref="N61:N74" si="32">((H61*10^-9)*90.16)/60</f>
        <v>130.84786141832535</v>
      </c>
      <c r="O61" s="4">
        <f t="shared" ref="O61:O74" si="33">((I61*10^-9)*90.16)/60</f>
        <v>158.45018933333333</v>
      </c>
      <c r="P61" s="1">
        <f t="shared" ref="P61:P74" si="34">MAX(K61:O61)/60</f>
        <v>2.7352790888888889</v>
      </c>
      <c r="Q61" s="2">
        <f t="shared" ref="Q61:Q74" si="35">180/P61</f>
        <v>65.806813180851208</v>
      </c>
      <c r="R61" s="2"/>
      <c r="S61" s="2"/>
      <c r="T61" s="4"/>
    </row>
    <row r="62" spans="1:20">
      <c r="A62">
        <v>101</v>
      </c>
      <c r="B62">
        <v>3</v>
      </c>
      <c r="C62">
        <v>13</v>
      </c>
      <c r="D62" s="3">
        <v>107692000000</v>
      </c>
      <c r="E62">
        <v>0</v>
      </c>
      <c r="F62">
        <v>0</v>
      </c>
      <c r="G62">
        <v>97753160192</v>
      </c>
      <c r="H62">
        <v>82057912064</v>
      </c>
      <c r="I62" s="3">
        <v>102172000000</v>
      </c>
      <c r="J62" s="4">
        <f t="shared" si="28"/>
        <v>161.82517866666666</v>
      </c>
      <c r="K62" s="4">
        <f t="shared" si="29"/>
        <v>0</v>
      </c>
      <c r="L62" s="4">
        <f t="shared" si="30"/>
        <v>0</v>
      </c>
      <c r="M62" s="4">
        <f t="shared" si="31"/>
        <v>146.89041538184534</v>
      </c>
      <c r="N62" s="4">
        <f t="shared" si="32"/>
        <v>123.30568919483734</v>
      </c>
      <c r="O62" s="4">
        <f t="shared" si="33"/>
        <v>153.53045866666668</v>
      </c>
      <c r="P62" s="1">
        <f t="shared" si="34"/>
        <v>2.5588409777777779</v>
      </c>
      <c r="Q62" s="2">
        <f t="shared" si="35"/>
        <v>70.344347915016101</v>
      </c>
      <c r="R62" s="2"/>
      <c r="S62" s="2"/>
      <c r="T62" s="4"/>
    </row>
    <row r="63" spans="1:20">
      <c r="A63">
        <v>105</v>
      </c>
      <c r="B63">
        <v>3</v>
      </c>
      <c r="C63">
        <v>12</v>
      </c>
      <c r="D63" s="3">
        <v>112394000000</v>
      </c>
      <c r="E63">
        <v>0</v>
      </c>
      <c r="F63">
        <v>0</v>
      </c>
      <c r="G63" s="3">
        <v>101367000000</v>
      </c>
      <c r="H63" s="3">
        <v>101367000000</v>
      </c>
      <c r="I63" s="3">
        <v>105539000000</v>
      </c>
      <c r="J63" s="4">
        <f t="shared" si="28"/>
        <v>168.89071733333333</v>
      </c>
      <c r="K63" s="4">
        <f t="shared" si="29"/>
        <v>0</v>
      </c>
      <c r="L63" s="4">
        <f t="shared" si="30"/>
        <v>0</v>
      </c>
      <c r="M63" s="4">
        <f t="shared" si="31"/>
        <v>152.32081199999999</v>
      </c>
      <c r="N63" s="4">
        <f t="shared" si="32"/>
        <v>152.32081199999999</v>
      </c>
      <c r="O63" s="4">
        <f t="shared" si="33"/>
        <v>158.58993733333332</v>
      </c>
      <c r="P63" s="1">
        <f t="shared" si="34"/>
        <v>2.643165622222222</v>
      </c>
      <c r="Q63" s="2">
        <f t="shared" si="35"/>
        <v>68.100159326628315</v>
      </c>
      <c r="R63" s="2"/>
      <c r="S63" s="2"/>
      <c r="T63" s="4"/>
    </row>
    <row r="64" spans="1:20">
      <c r="A64">
        <v>109</v>
      </c>
      <c r="B64">
        <v>3</v>
      </c>
      <c r="C64">
        <v>11</v>
      </c>
      <c r="D64" s="3">
        <v>115641000000</v>
      </c>
      <c r="E64">
        <v>0</v>
      </c>
      <c r="F64">
        <v>0</v>
      </c>
      <c r="G64" s="3">
        <v>104006000000</v>
      </c>
      <c r="H64">
        <v>87386681856</v>
      </c>
      <c r="I64" s="3">
        <v>108906000000</v>
      </c>
      <c r="J64" s="4">
        <f t="shared" si="28"/>
        <v>173.76987599999998</v>
      </c>
      <c r="K64" s="4">
        <f t="shared" si="29"/>
        <v>0</v>
      </c>
      <c r="L64" s="4">
        <f t="shared" si="30"/>
        <v>0</v>
      </c>
      <c r="M64" s="4">
        <f t="shared" si="31"/>
        <v>156.28634933333333</v>
      </c>
      <c r="N64" s="4">
        <f t="shared" si="32"/>
        <v>131.31305393561601</v>
      </c>
      <c r="O64" s="4">
        <f t="shared" si="33"/>
        <v>163.649416</v>
      </c>
      <c r="P64" s="1">
        <f t="shared" si="34"/>
        <v>2.7274902666666665</v>
      </c>
      <c r="Q64" s="2">
        <f t="shared" si="35"/>
        <v>65.994735966549371</v>
      </c>
      <c r="R64" s="2"/>
      <c r="S64" s="2"/>
      <c r="T64" s="4"/>
    </row>
    <row r="65" spans="1:20">
      <c r="A65">
        <v>113</v>
      </c>
      <c r="B65">
        <v>3</v>
      </c>
      <c r="C65">
        <v>10</v>
      </c>
      <c r="D65" s="3">
        <v>144653000000</v>
      </c>
      <c r="E65">
        <v>0</v>
      </c>
      <c r="F65">
        <v>0</v>
      </c>
      <c r="G65" s="3">
        <v>133747000000</v>
      </c>
      <c r="H65" s="3">
        <v>115576000000</v>
      </c>
      <c r="I65" s="3">
        <v>138776000000</v>
      </c>
      <c r="J65" s="4">
        <f t="shared" si="28"/>
        <v>217.36524133333336</v>
      </c>
      <c r="K65" s="4">
        <f t="shared" si="29"/>
        <v>0</v>
      </c>
      <c r="L65" s="4">
        <f t="shared" si="30"/>
        <v>0</v>
      </c>
      <c r="M65" s="4">
        <f t="shared" si="31"/>
        <v>200.97715866666667</v>
      </c>
      <c r="N65" s="4">
        <f t="shared" si="32"/>
        <v>173.67220266666666</v>
      </c>
      <c r="O65" s="4">
        <f t="shared" si="33"/>
        <v>208.53406933333335</v>
      </c>
      <c r="P65" s="1">
        <f t="shared" si="34"/>
        <v>3.4755678222222226</v>
      </c>
      <c r="Q65" s="2">
        <f t="shared" si="35"/>
        <v>51.790098541340178</v>
      </c>
      <c r="R65" s="2"/>
      <c r="S65" s="2"/>
      <c r="T65" s="4"/>
    </row>
    <row r="66" spans="1:20">
      <c r="A66">
        <v>117</v>
      </c>
      <c r="B66">
        <v>3</v>
      </c>
      <c r="C66">
        <v>9</v>
      </c>
      <c r="D66" s="3">
        <v>125084000000</v>
      </c>
      <c r="E66">
        <v>0</v>
      </c>
      <c r="F66">
        <v>0</v>
      </c>
      <c r="G66" s="3">
        <v>106729000000</v>
      </c>
      <c r="H66" s="3">
        <v>118062000000</v>
      </c>
      <c r="I66">
        <v>92948866048</v>
      </c>
      <c r="J66" s="4">
        <f t="shared" si="28"/>
        <v>187.95955733333332</v>
      </c>
      <c r="K66" s="4">
        <f t="shared" si="29"/>
        <v>0</v>
      </c>
      <c r="L66" s="4">
        <f t="shared" si="30"/>
        <v>0</v>
      </c>
      <c r="M66" s="4">
        <f t="shared" si="31"/>
        <v>160.37811066666669</v>
      </c>
      <c r="N66" s="4">
        <f t="shared" si="32"/>
        <v>177.40783200000001</v>
      </c>
      <c r="O66" s="4">
        <f t="shared" si="33"/>
        <v>139.67116271479466</v>
      </c>
      <c r="P66" s="1">
        <f t="shared" si="34"/>
        <v>2.9567972</v>
      </c>
      <c r="Q66" s="2">
        <f t="shared" si="35"/>
        <v>60.876681024995563</v>
      </c>
      <c r="R66" s="2"/>
      <c r="S66" s="2"/>
      <c r="T66" s="4"/>
    </row>
    <row r="67" spans="1:20">
      <c r="A67">
        <v>121</v>
      </c>
      <c r="B67">
        <v>3</v>
      </c>
      <c r="C67">
        <v>8</v>
      </c>
      <c r="D67" s="3">
        <v>131987000000</v>
      </c>
      <c r="E67">
        <v>0</v>
      </c>
      <c r="F67">
        <v>0</v>
      </c>
      <c r="G67" s="3">
        <v>119324000000</v>
      </c>
      <c r="H67" s="3">
        <v>100708000000</v>
      </c>
      <c r="I67" s="3">
        <v>125314000000</v>
      </c>
      <c r="J67" s="4">
        <f t="shared" si="28"/>
        <v>198.33246533333332</v>
      </c>
      <c r="K67" s="4">
        <f t="shared" si="29"/>
        <v>0</v>
      </c>
      <c r="L67" s="4">
        <f t="shared" si="30"/>
        <v>0</v>
      </c>
      <c r="M67" s="4">
        <f t="shared" si="31"/>
        <v>179.30419733333335</v>
      </c>
      <c r="N67" s="4">
        <f t="shared" si="32"/>
        <v>151.33055466666667</v>
      </c>
      <c r="O67" s="4">
        <f t="shared" si="33"/>
        <v>188.30517066666667</v>
      </c>
      <c r="P67" s="1">
        <f t="shared" si="34"/>
        <v>3.1384195111111111</v>
      </c>
      <c r="Q67" s="2">
        <f t="shared" si="35"/>
        <v>57.353709203864099</v>
      </c>
      <c r="R67" s="2"/>
      <c r="S67" s="2"/>
      <c r="T67" s="4"/>
    </row>
    <row r="68" spans="1:20">
      <c r="A68">
        <v>125</v>
      </c>
      <c r="B68">
        <v>3</v>
      </c>
      <c r="C68">
        <v>7</v>
      </c>
      <c r="D68" s="3">
        <v>146013000000</v>
      </c>
      <c r="E68">
        <v>0</v>
      </c>
      <c r="F68">
        <v>0</v>
      </c>
      <c r="G68" s="3">
        <v>125745000000</v>
      </c>
      <c r="H68" s="3">
        <v>140887000000</v>
      </c>
      <c r="I68" s="3">
        <v>115294000000</v>
      </c>
      <c r="J68" s="4">
        <f t="shared" si="28"/>
        <v>219.40886800000001</v>
      </c>
      <c r="K68" s="4">
        <f t="shared" si="29"/>
        <v>0</v>
      </c>
      <c r="L68" s="4">
        <f t="shared" si="30"/>
        <v>0</v>
      </c>
      <c r="M68" s="4">
        <f t="shared" si="31"/>
        <v>188.95282</v>
      </c>
      <c r="N68" s="4">
        <f t="shared" si="32"/>
        <v>211.70619866666667</v>
      </c>
      <c r="O68" s="4">
        <f t="shared" si="33"/>
        <v>173.24845066666666</v>
      </c>
      <c r="P68" s="1">
        <f t="shared" si="34"/>
        <v>3.5284366444444446</v>
      </c>
      <c r="Q68" s="2">
        <f t="shared" si="35"/>
        <v>51.014094381831008</v>
      </c>
      <c r="R68" s="2"/>
      <c r="S68" s="2"/>
      <c r="T68" s="4"/>
    </row>
    <row r="69" spans="1:20">
      <c r="A69">
        <v>129</v>
      </c>
      <c r="B69">
        <v>3</v>
      </c>
      <c r="C69">
        <v>6</v>
      </c>
      <c r="D69" s="3">
        <v>166557000000</v>
      </c>
      <c r="E69">
        <v>0</v>
      </c>
      <c r="F69">
        <v>0</v>
      </c>
      <c r="G69" s="3">
        <v>124465000000</v>
      </c>
      <c r="H69" s="3">
        <v>142343000000</v>
      </c>
      <c r="I69" s="3">
        <v>160319000000</v>
      </c>
      <c r="J69" s="4">
        <f t="shared" si="28"/>
        <v>250.27965200000003</v>
      </c>
      <c r="K69" s="4">
        <f t="shared" si="29"/>
        <v>0</v>
      </c>
      <c r="L69" s="4">
        <f t="shared" si="30"/>
        <v>0</v>
      </c>
      <c r="M69" s="4">
        <f t="shared" si="31"/>
        <v>187.02940666666666</v>
      </c>
      <c r="N69" s="4">
        <f t="shared" si="32"/>
        <v>213.89408133333336</v>
      </c>
      <c r="O69" s="4">
        <f t="shared" si="33"/>
        <v>240.90601733333335</v>
      </c>
      <c r="P69" s="1">
        <f t="shared" si="34"/>
        <v>4.0151002888888891</v>
      </c>
      <c r="Q69" s="2">
        <f t="shared" si="35"/>
        <v>44.830760640803803</v>
      </c>
      <c r="R69" s="2"/>
      <c r="S69" s="2"/>
      <c r="T69" s="4"/>
    </row>
    <row r="70" spans="1:20">
      <c r="A70">
        <v>133</v>
      </c>
      <c r="B70">
        <v>3</v>
      </c>
      <c r="C70">
        <v>5</v>
      </c>
      <c r="D70" s="3">
        <v>187366000000</v>
      </c>
      <c r="E70">
        <v>0</v>
      </c>
      <c r="F70">
        <v>0</v>
      </c>
      <c r="G70" s="3">
        <v>182008000000</v>
      </c>
      <c r="H70" s="3">
        <v>168818000000</v>
      </c>
      <c r="I70" s="3">
        <v>139953000000</v>
      </c>
      <c r="J70" s="4">
        <f t="shared" si="28"/>
        <v>281.54864266666669</v>
      </c>
      <c r="K70" s="4">
        <f t="shared" si="29"/>
        <v>0</v>
      </c>
      <c r="L70" s="4">
        <f t="shared" si="30"/>
        <v>0</v>
      </c>
      <c r="M70" s="4">
        <f t="shared" si="31"/>
        <v>273.49735466666669</v>
      </c>
      <c r="N70" s="4">
        <f t="shared" si="32"/>
        <v>253.67718133333335</v>
      </c>
      <c r="O70" s="4">
        <f t="shared" si="33"/>
        <v>210.302708</v>
      </c>
      <c r="P70" s="1">
        <f t="shared" si="34"/>
        <v>4.5582892444444445</v>
      </c>
      <c r="Q70" s="2">
        <f t="shared" si="35"/>
        <v>39.488498940557697</v>
      </c>
      <c r="R70" s="2"/>
      <c r="S70" s="2"/>
      <c r="T70" s="4"/>
    </row>
    <row r="71" spans="1:20">
      <c r="A71">
        <v>137</v>
      </c>
      <c r="B71">
        <v>3</v>
      </c>
      <c r="C71">
        <v>4</v>
      </c>
      <c r="D71" s="3">
        <v>226910000000</v>
      </c>
      <c r="E71">
        <v>0</v>
      </c>
      <c r="F71">
        <v>0</v>
      </c>
      <c r="G71" s="3">
        <v>207917000000</v>
      </c>
      <c r="H71" s="3">
        <v>219951000000</v>
      </c>
      <c r="I71" s="3">
        <v>222203000000</v>
      </c>
      <c r="J71" s="4">
        <f t="shared" si="28"/>
        <v>340.97009333333335</v>
      </c>
      <c r="K71" s="4">
        <f t="shared" si="29"/>
        <v>0</v>
      </c>
      <c r="L71" s="4">
        <f t="shared" si="30"/>
        <v>0</v>
      </c>
      <c r="M71" s="4">
        <f t="shared" si="31"/>
        <v>312.42994533333331</v>
      </c>
      <c r="N71" s="4">
        <f t="shared" si="32"/>
        <v>330.51303600000006</v>
      </c>
      <c r="O71" s="4">
        <f t="shared" si="33"/>
        <v>333.89704133333333</v>
      </c>
      <c r="P71" s="1">
        <f t="shared" si="34"/>
        <v>5.5649506888888887</v>
      </c>
      <c r="Q71" s="2">
        <f t="shared" si="35"/>
        <v>32.345300086736117</v>
      </c>
      <c r="R71" s="2"/>
      <c r="S71" s="2"/>
      <c r="T71" s="4"/>
    </row>
    <row r="72" spans="1:20">
      <c r="A72">
        <v>141</v>
      </c>
      <c r="B72">
        <v>3</v>
      </c>
      <c r="C72">
        <v>3</v>
      </c>
      <c r="D72" s="3">
        <v>291426000000</v>
      </c>
      <c r="E72">
        <v>0</v>
      </c>
      <c r="F72">
        <v>0</v>
      </c>
      <c r="G72" s="3">
        <v>286034000000</v>
      </c>
      <c r="H72" s="3">
        <v>259820000000</v>
      </c>
      <c r="I72" s="3">
        <v>274214000000</v>
      </c>
      <c r="J72" s="4">
        <f t="shared" si="28"/>
        <v>437.91613600000005</v>
      </c>
      <c r="K72" s="4">
        <f t="shared" si="29"/>
        <v>0</v>
      </c>
      <c r="L72" s="4">
        <f t="shared" si="30"/>
        <v>0</v>
      </c>
      <c r="M72" s="4">
        <f t="shared" si="31"/>
        <v>429.81375733333329</v>
      </c>
      <c r="N72" s="4">
        <f t="shared" si="32"/>
        <v>390.42285333333331</v>
      </c>
      <c r="O72" s="4">
        <f t="shared" si="33"/>
        <v>412.05223733333332</v>
      </c>
      <c r="P72" s="1">
        <f t="shared" si="34"/>
        <v>7.1635626222222211</v>
      </c>
      <c r="Q72" s="2">
        <f t="shared" si="35"/>
        <v>25.127162208594179</v>
      </c>
      <c r="R72" s="2"/>
      <c r="S72" s="2"/>
      <c r="T72" s="4"/>
    </row>
    <row r="73" spans="1:20">
      <c r="A73">
        <v>145</v>
      </c>
      <c r="B73">
        <v>3</v>
      </c>
      <c r="C73">
        <v>2</v>
      </c>
      <c r="D73" s="3">
        <v>433885000000</v>
      </c>
      <c r="E73">
        <v>0</v>
      </c>
      <c r="F73">
        <v>0</v>
      </c>
      <c r="G73" s="3">
        <v>428574000000</v>
      </c>
      <c r="H73" s="3">
        <v>338589000000</v>
      </c>
      <c r="I73" s="3">
        <v>381009000000</v>
      </c>
      <c r="J73" s="4">
        <f t="shared" si="28"/>
        <v>651.98452666666674</v>
      </c>
      <c r="K73" s="4">
        <f t="shared" si="29"/>
        <v>0</v>
      </c>
      <c r="L73" s="4">
        <f t="shared" si="30"/>
        <v>0</v>
      </c>
      <c r="M73" s="4">
        <f t="shared" si="31"/>
        <v>644.00386400000002</v>
      </c>
      <c r="N73" s="4">
        <f t="shared" si="32"/>
        <v>508.786404</v>
      </c>
      <c r="O73" s="4">
        <f t="shared" si="33"/>
        <v>572.52952399999992</v>
      </c>
      <c r="P73" s="1">
        <f t="shared" si="34"/>
        <v>10.733397733333334</v>
      </c>
      <c r="Q73" s="2">
        <f t="shared" si="35"/>
        <v>16.770085714889436</v>
      </c>
      <c r="R73" s="2"/>
      <c r="S73" s="2"/>
      <c r="T73" s="4"/>
    </row>
    <row r="74" spans="1:20">
      <c r="A74">
        <v>149</v>
      </c>
      <c r="B74">
        <v>3</v>
      </c>
      <c r="C74">
        <v>1</v>
      </c>
      <c r="D74" s="3">
        <v>862835000000</v>
      </c>
      <c r="E74">
        <v>0</v>
      </c>
      <c r="F74">
        <v>0</v>
      </c>
      <c r="G74" s="3">
        <v>857372000000</v>
      </c>
      <c r="H74" s="3">
        <v>691833000000</v>
      </c>
      <c r="I74" s="3">
        <v>762764000000</v>
      </c>
      <c r="J74" s="4">
        <f t="shared" si="28"/>
        <v>1296.5533933333331</v>
      </c>
      <c r="K74" s="4">
        <f t="shared" si="29"/>
        <v>0</v>
      </c>
      <c r="L74" s="4">
        <f t="shared" si="30"/>
        <v>0</v>
      </c>
      <c r="M74" s="4">
        <f t="shared" si="31"/>
        <v>1288.3443253333332</v>
      </c>
      <c r="N74" s="4">
        <f t="shared" si="32"/>
        <v>1039.5943880000002</v>
      </c>
      <c r="O74" s="4">
        <f t="shared" si="33"/>
        <v>1146.1800373333333</v>
      </c>
      <c r="P74" s="1">
        <f t="shared" si="34"/>
        <v>21.47240542222222</v>
      </c>
      <c r="Q74" s="2">
        <f t="shared" si="35"/>
        <v>8.3828521518932586</v>
      </c>
      <c r="R74" s="2"/>
      <c r="S74" s="2"/>
      <c r="T74" s="4"/>
    </row>
    <row r="79" spans="1:20">
      <c r="J79" s="11" t="s">
        <v>25</v>
      </c>
      <c r="K79" s="11"/>
      <c r="L79" s="11"/>
      <c r="M79" s="11"/>
      <c r="N79" s="11"/>
      <c r="O79" s="11"/>
      <c r="P79" s="11"/>
      <c r="Q79" s="11"/>
    </row>
    <row r="80" spans="1:20">
      <c r="J80" t="s">
        <v>2</v>
      </c>
      <c r="K80" t="s">
        <v>11</v>
      </c>
      <c r="L80" t="s">
        <v>12</v>
      </c>
      <c r="M80" t="s">
        <v>13</v>
      </c>
      <c r="N80" t="s">
        <v>14</v>
      </c>
      <c r="O80" t="s">
        <v>15</v>
      </c>
      <c r="P80" s="8" t="s">
        <v>27</v>
      </c>
      <c r="Q80" s="8" t="s">
        <v>26</v>
      </c>
    </row>
    <row r="81" spans="10:17">
      <c r="J81">
        <v>15</v>
      </c>
      <c r="K81" s="2">
        <f>Q5</f>
        <v>62.199093271783141</v>
      </c>
      <c r="L81" s="2">
        <f>Q23</f>
        <v>66.280990189640903</v>
      </c>
      <c r="M81" s="2">
        <f>Q60</f>
        <v>66.989996226726433</v>
      </c>
      <c r="N81" s="2">
        <f>Q41</f>
        <v>70.132190107751399</v>
      </c>
      <c r="O81" s="7">
        <f>(MAX(K81:N81)-MIN(K81:N81))/MAX(K81:N81)</f>
        <v>0.11311634249236781</v>
      </c>
      <c r="P81" s="8" t="str">
        <f>IF(MIN(K81:N81)=K81,K$80,IF(MIN(K81:N81)=L81, L$80, IF(MIN(K81:N81)=M81,M$80,N$80)))</f>
        <v>G135</v>
      </c>
      <c r="Q81" s="8" t="str">
        <f>IF(MAX(K81:N81)=K81,K$80,IF(MAX(K81:N81)=L81, L$80, IF(MAX(K81:N81)=M81,M$80,N$80)))</f>
        <v>G234</v>
      </c>
    </row>
    <row r="82" spans="10:17">
      <c r="J82">
        <v>14</v>
      </c>
      <c r="K82" s="2">
        <f t="shared" ref="K82:K95" si="36">Q6</f>
        <v>67.248327042114653</v>
      </c>
      <c r="L82" s="2">
        <f t="shared" ref="L82:L95" si="37">Q24</f>
        <v>68.625479430309355</v>
      </c>
      <c r="M82" s="2">
        <f t="shared" ref="M82:M95" si="38">Q61</f>
        <v>65.806813180851208</v>
      </c>
      <c r="N82" s="2">
        <f t="shared" ref="N82:N95" si="39">Q42</f>
        <v>70.20975979383887</v>
      </c>
      <c r="O82" s="5">
        <f t="shared" ref="O82:O95" si="40">(MAX(K82:N82)-MIN(K82:N82))/MAX(K82:N82)</f>
        <v>6.2711318567622201E-2</v>
      </c>
      <c r="P82" s="8" t="str">
        <f t="shared" ref="P82:P95" si="41">IF(MIN(K82:N82)=K82,K$80,IF(MIN(K82:N82)=L82, L$80, IF(MIN(K82:N82)=M82,M$80,N$80)))</f>
        <v>G345</v>
      </c>
      <c r="Q82" s="8" t="str">
        <f t="shared" ref="Q82:Q95" si="42">IF(MAX(K82:N82)=K82,K$80,IF(MAX(K82:N82)=L82, L$80, IF(MAX(K82:N82)=M82,M$80,N$80)))</f>
        <v>G234</v>
      </c>
    </row>
    <row r="83" spans="10:17">
      <c r="J83">
        <v>13</v>
      </c>
      <c r="K83" s="2">
        <f t="shared" si="36"/>
        <v>67.224524612758103</v>
      </c>
      <c r="L83" s="2">
        <f t="shared" si="37"/>
        <v>67.70140042211834</v>
      </c>
      <c r="M83" s="2">
        <f t="shared" si="38"/>
        <v>70.344347915016101</v>
      </c>
      <c r="N83" s="2">
        <f t="shared" si="39"/>
        <v>67.563071326282554</v>
      </c>
      <c r="O83" s="5">
        <f t="shared" si="40"/>
        <v>4.4350731718020849E-2</v>
      </c>
      <c r="P83" s="8" t="str">
        <f t="shared" si="41"/>
        <v>G135</v>
      </c>
      <c r="Q83" s="8" t="str">
        <f t="shared" si="42"/>
        <v>G345</v>
      </c>
    </row>
    <row r="84" spans="10:17">
      <c r="J84">
        <v>12</v>
      </c>
      <c r="K84" s="2">
        <f t="shared" si="36"/>
        <v>64.371713089017859</v>
      </c>
      <c r="L84" s="2">
        <f t="shared" si="37"/>
        <v>65.280085445803707</v>
      </c>
      <c r="M84" s="2">
        <f t="shared" si="38"/>
        <v>68.100159326628315</v>
      </c>
      <c r="N84" s="2">
        <f t="shared" si="39"/>
        <v>68.143991527561454</v>
      </c>
      <c r="O84" s="5">
        <f t="shared" si="40"/>
        <v>5.5357462249886878E-2</v>
      </c>
      <c r="P84" s="8" t="str">
        <f t="shared" si="41"/>
        <v>G135</v>
      </c>
      <c r="Q84" s="8" t="str">
        <f t="shared" si="42"/>
        <v>G234</v>
      </c>
    </row>
    <row r="85" spans="10:17">
      <c r="J85">
        <v>11</v>
      </c>
      <c r="K85" s="2">
        <f t="shared" si="36"/>
        <v>64.165579288035005</v>
      </c>
      <c r="L85" s="2">
        <f t="shared" si="37"/>
        <v>64.470473915191207</v>
      </c>
      <c r="M85" s="2">
        <f t="shared" si="38"/>
        <v>65.994735966549371</v>
      </c>
      <c r="N85" s="2">
        <f t="shared" si="39"/>
        <v>61.549864877360626</v>
      </c>
      <c r="O85" s="5">
        <f t="shared" si="40"/>
        <v>6.7351903513057587E-2</v>
      </c>
      <c r="P85" s="8" t="str">
        <f t="shared" si="41"/>
        <v>G234</v>
      </c>
      <c r="Q85" s="8" t="str">
        <f t="shared" si="42"/>
        <v>G345</v>
      </c>
    </row>
    <row r="86" spans="10:17">
      <c r="J86">
        <v>10</v>
      </c>
      <c r="K86" s="2">
        <f t="shared" si="36"/>
        <v>57.729875728922984</v>
      </c>
      <c r="L86" s="2">
        <f t="shared" si="37"/>
        <v>63.799251704622293</v>
      </c>
      <c r="M86" s="2">
        <f t="shared" si="38"/>
        <v>51.790098541340178</v>
      </c>
      <c r="N86" s="2">
        <f t="shared" si="39"/>
        <v>62.648211602038636</v>
      </c>
      <c r="O86" s="5">
        <f t="shared" si="40"/>
        <v>0.18823344855018173</v>
      </c>
      <c r="P86" s="8" t="str">
        <f t="shared" si="41"/>
        <v>G345</v>
      </c>
      <c r="Q86" s="8" t="str">
        <f t="shared" si="42"/>
        <v>G123</v>
      </c>
    </row>
    <row r="87" spans="10:17">
      <c r="J87">
        <v>9</v>
      </c>
      <c r="K87" s="2">
        <f t="shared" si="36"/>
        <v>60.310245256287423</v>
      </c>
      <c r="L87" s="2">
        <f t="shared" si="37"/>
        <v>58.159739174777769</v>
      </c>
      <c r="M87" s="2">
        <f t="shared" si="38"/>
        <v>60.876681024995563</v>
      </c>
      <c r="N87" s="2">
        <f t="shared" si="39"/>
        <v>60.590236539661177</v>
      </c>
      <c r="O87" s="5">
        <f t="shared" si="40"/>
        <v>4.4630255862704388E-2</v>
      </c>
      <c r="P87" s="8" t="str">
        <f t="shared" si="41"/>
        <v>G123</v>
      </c>
      <c r="Q87" s="8" t="str">
        <f t="shared" si="42"/>
        <v>G345</v>
      </c>
    </row>
    <row r="88" spans="10:17">
      <c r="J88">
        <v>8</v>
      </c>
      <c r="K88" s="2">
        <f t="shared" si="36"/>
        <v>59.146838053622261</v>
      </c>
      <c r="L88" s="2">
        <f t="shared" si="37"/>
        <v>56.649801291173588</v>
      </c>
      <c r="M88" s="2">
        <f t="shared" si="38"/>
        <v>57.353709203864099</v>
      </c>
      <c r="N88" s="2">
        <f t="shared" si="39"/>
        <v>55.452061625279462</v>
      </c>
      <c r="O88" s="5">
        <f t="shared" si="40"/>
        <v>6.2467860496500771E-2</v>
      </c>
      <c r="P88" s="8" t="str">
        <f t="shared" si="41"/>
        <v>G234</v>
      </c>
      <c r="Q88" s="8" t="str">
        <f t="shared" si="42"/>
        <v>G135</v>
      </c>
    </row>
    <row r="89" spans="10:17">
      <c r="J89">
        <v>7</v>
      </c>
      <c r="K89" s="2">
        <f t="shared" si="36"/>
        <v>53.874705158332787</v>
      </c>
      <c r="L89" s="2">
        <f t="shared" si="37"/>
        <v>49.646160740032172</v>
      </c>
      <c r="M89" s="2">
        <f t="shared" si="38"/>
        <v>51.014094381831008</v>
      </c>
      <c r="N89" s="2">
        <f t="shared" si="39"/>
        <v>50.822173693259295</v>
      </c>
      <c r="O89" s="5">
        <f t="shared" si="40"/>
        <v>7.8488492992644932E-2</v>
      </c>
      <c r="P89" s="8" t="str">
        <f t="shared" si="41"/>
        <v>G123</v>
      </c>
      <c r="Q89" s="8" t="str">
        <f t="shared" si="42"/>
        <v>G135</v>
      </c>
    </row>
    <row r="90" spans="10:17">
      <c r="J90">
        <v>6</v>
      </c>
      <c r="K90" s="2">
        <f t="shared" si="36"/>
        <v>45.045302035239679</v>
      </c>
      <c r="L90" s="2">
        <f t="shared" si="37"/>
        <v>41.207080894881209</v>
      </c>
      <c r="M90" s="2">
        <f t="shared" si="38"/>
        <v>44.830760640803803</v>
      </c>
      <c r="N90" s="2">
        <f t="shared" si="39"/>
        <v>45.077504436486883</v>
      </c>
      <c r="O90" s="5">
        <f t="shared" si="40"/>
        <v>8.5861530934105021E-2</v>
      </c>
      <c r="P90" s="8" t="str">
        <f t="shared" si="41"/>
        <v>G123</v>
      </c>
      <c r="Q90" s="8" t="str">
        <f t="shared" si="42"/>
        <v>G234</v>
      </c>
    </row>
    <row r="91" spans="10:17">
      <c r="J91">
        <v>5</v>
      </c>
      <c r="K91" s="2">
        <f t="shared" si="36"/>
        <v>40.13270125004361</v>
      </c>
      <c r="L91" s="2">
        <f t="shared" si="37"/>
        <v>37.96803283652897</v>
      </c>
      <c r="M91" s="2">
        <f t="shared" si="38"/>
        <v>39.488498940557697</v>
      </c>
      <c r="N91" s="2">
        <f t="shared" si="39"/>
        <v>38.495320629391102</v>
      </c>
      <c r="O91" s="5">
        <f t="shared" si="40"/>
        <v>5.3937770099945312E-2</v>
      </c>
      <c r="P91" s="8" t="str">
        <f t="shared" si="41"/>
        <v>G123</v>
      </c>
      <c r="Q91" s="8" t="str">
        <f t="shared" si="42"/>
        <v>G135</v>
      </c>
    </row>
    <row r="92" spans="10:17">
      <c r="J92">
        <v>4</v>
      </c>
      <c r="K92" s="2">
        <f t="shared" si="36"/>
        <v>33.228236449613426</v>
      </c>
      <c r="L92" s="2">
        <f t="shared" si="37"/>
        <v>32.964295945725461</v>
      </c>
      <c r="M92" s="2">
        <f t="shared" si="38"/>
        <v>32.345300086736117</v>
      </c>
      <c r="N92" s="2">
        <f t="shared" si="39"/>
        <v>31.312792839443986</v>
      </c>
      <c r="O92" s="5">
        <f t="shared" si="40"/>
        <v>5.7645057783129026E-2</v>
      </c>
      <c r="P92" s="8" t="str">
        <f t="shared" si="41"/>
        <v>G234</v>
      </c>
      <c r="Q92" s="8" t="str">
        <f t="shared" si="42"/>
        <v>G135</v>
      </c>
    </row>
    <row r="93" spans="10:17">
      <c r="J93">
        <v>3</v>
      </c>
      <c r="K93" s="2">
        <f t="shared" si="36"/>
        <v>22.468098548935579</v>
      </c>
      <c r="L93" s="2">
        <f t="shared" si="37"/>
        <v>25.125504996572911</v>
      </c>
      <c r="M93" s="2">
        <f t="shared" si="38"/>
        <v>25.127162208594179</v>
      </c>
      <c r="N93" s="2">
        <f t="shared" si="39"/>
        <v>24.914846918676616</v>
      </c>
      <c r="O93" s="5">
        <f t="shared" si="40"/>
        <v>0.10582427245799873</v>
      </c>
      <c r="P93" s="8" t="str">
        <f t="shared" si="41"/>
        <v>G135</v>
      </c>
      <c r="Q93" s="8" t="str">
        <f t="shared" si="42"/>
        <v>G345</v>
      </c>
    </row>
    <row r="94" spans="10:17">
      <c r="J94">
        <v>2</v>
      </c>
      <c r="K94" s="2">
        <f t="shared" si="36"/>
        <v>16.777201190490317</v>
      </c>
      <c r="L94" s="2">
        <f t="shared" si="37"/>
        <v>16.729448138070914</v>
      </c>
      <c r="M94" s="2">
        <f t="shared" si="38"/>
        <v>16.770085714889436</v>
      </c>
      <c r="N94" s="2">
        <f t="shared" si="39"/>
        <v>16.801088895234077</v>
      </c>
      <c r="O94" s="5">
        <f t="shared" si="40"/>
        <v>4.264054408014287E-3</v>
      </c>
      <c r="P94" s="8" t="str">
        <f t="shared" si="41"/>
        <v>G123</v>
      </c>
      <c r="Q94" s="8" t="str">
        <f t="shared" si="42"/>
        <v>G234</v>
      </c>
    </row>
    <row r="95" spans="10:17">
      <c r="J95">
        <v>1</v>
      </c>
      <c r="K95" s="2">
        <f t="shared" si="36"/>
        <v>8.5639727255167735</v>
      </c>
      <c r="L95" s="2">
        <f t="shared" si="37"/>
        <v>8.4312521086606385</v>
      </c>
      <c r="M95" s="2">
        <f t="shared" si="38"/>
        <v>8.3828521518932586</v>
      </c>
      <c r="N95" s="2">
        <f t="shared" si="39"/>
        <v>8.4216383259868604</v>
      </c>
      <c r="O95" s="5">
        <f t="shared" si="40"/>
        <v>2.1149130132544363E-2</v>
      </c>
      <c r="P95" s="8" t="str">
        <f t="shared" si="41"/>
        <v>G345</v>
      </c>
      <c r="Q95" s="8" t="str">
        <f t="shared" si="42"/>
        <v>G135</v>
      </c>
    </row>
    <row r="153" spans="12:20">
      <c r="M153" t="s">
        <v>2</v>
      </c>
      <c r="N153" t="s">
        <v>11</v>
      </c>
      <c r="O153" t="s">
        <v>12</v>
      </c>
      <c r="P153" t="s">
        <v>13</v>
      </c>
      <c r="Q153" t="s">
        <v>14</v>
      </c>
      <c r="S153" t="s">
        <v>16</v>
      </c>
    </row>
    <row r="154" spans="12:20">
      <c r="M154">
        <v>10</v>
      </c>
      <c r="N154" s="2">
        <f>(180/(187.078178562389/60))</f>
        <v>57.729875728923083</v>
      </c>
      <c r="O154" s="2">
        <f>180/(169.280982322517/60)</f>
        <v>63.799251704622421</v>
      </c>
      <c r="P154" s="2">
        <f>180/(208.534069333333/60)</f>
        <v>51.790098541340264</v>
      </c>
      <c r="Q154" s="2">
        <f>180/(172.39119399936/60)</f>
        <v>62.648211602038636</v>
      </c>
      <c r="S154" t="s">
        <v>12</v>
      </c>
      <c r="T154" s="6">
        <f>19%</f>
        <v>0.19</v>
      </c>
    </row>
    <row r="155" spans="12:20">
      <c r="L155" t="s">
        <v>15</v>
      </c>
      <c r="N155" s="5">
        <f>(N154-$O$154)/$O$154</f>
        <v>-9.5132400671395265E-2</v>
      </c>
      <c r="O155" s="5">
        <f>(O154-$O$154)/$O$154</f>
        <v>0</v>
      </c>
      <c r="P155" s="5">
        <f>(P154-$O$154)/$O$154</f>
        <v>-0.18823344855018201</v>
      </c>
      <c r="Q155" s="5">
        <f>(Q154-$O$154)/$O$154</f>
        <v>-1.804159252388832E-2</v>
      </c>
      <c r="S155" t="s">
        <v>14</v>
      </c>
      <c r="T155" s="5">
        <f>Q156</f>
        <v>0.17019185602629369</v>
      </c>
    </row>
    <row r="156" spans="12:20">
      <c r="N156" s="5">
        <f>(N154-$P$154)/$O$154</f>
        <v>9.3101047878786758E-2</v>
      </c>
      <c r="O156" s="5">
        <f t="shared" ref="O156:Q156" si="43">(O154-$P$154)/$O$154</f>
        <v>0.18823344855018201</v>
      </c>
      <c r="P156" s="5">
        <f t="shared" si="43"/>
        <v>0</v>
      </c>
      <c r="Q156" s="5">
        <f t="shared" si="43"/>
        <v>0.17019185602629369</v>
      </c>
      <c r="S156" t="s">
        <v>11</v>
      </c>
      <c r="T156" s="5">
        <f>N156</f>
        <v>9.3101047878786758E-2</v>
      </c>
    </row>
    <row r="157" spans="12:20">
      <c r="S157" t="s">
        <v>13</v>
      </c>
      <c r="T157" s="6">
        <f>P156</f>
        <v>0</v>
      </c>
    </row>
  </sheetData>
  <mergeCells count="5">
    <mergeCell ref="A3:Q3"/>
    <mergeCell ref="A21:Q21"/>
    <mergeCell ref="A39:Q39"/>
    <mergeCell ref="A58:Q58"/>
    <mergeCell ref="J79:Q79"/>
  </mergeCells>
  <phoneticPr fontId="18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Gate Configurations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Patrizia Ribino</cp:lastModifiedBy>
  <dcterms:created xsi:type="dcterms:W3CDTF">2012-03-09T13:05:08Z</dcterms:created>
  <dcterms:modified xsi:type="dcterms:W3CDTF">2012-06-08T14:42:44Z</dcterms:modified>
</cp:coreProperties>
</file>